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lokesh.patil\Downloads\"/>
    </mc:Choice>
  </mc:AlternateContent>
  <xr:revisionPtr revIDLastSave="0" documentId="13_ncr:1_{4B1139B9-3875-4FEF-B028-B85A22161A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nexure" sheetId="1" r:id="rId1"/>
    <sheet name="Sheet1" sheetId="3" state="hidden" r:id="rId2"/>
  </sheets>
  <definedNames>
    <definedName name="_xlnm.Print_Titles" localSheetId="0">Annexure!$1:$4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47" i="1" s="1"/>
  <c r="H47" i="1" s="1"/>
  <c r="G46" i="1"/>
  <c r="F11" i="3"/>
  <c r="D11" i="3"/>
  <c r="F10" i="3"/>
  <c r="D10" i="3"/>
  <c r="F9" i="3"/>
  <c r="D9" i="3"/>
  <c r="F8" i="3"/>
  <c r="D8" i="3"/>
  <c r="F7" i="3"/>
  <c r="D7" i="3"/>
  <c r="F6" i="3"/>
  <c r="D6" i="3"/>
  <c r="F5" i="3"/>
  <c r="D5" i="3"/>
  <c r="F4" i="3"/>
  <c r="D4" i="3"/>
  <c r="F3" i="3"/>
  <c r="D3" i="3"/>
  <c r="F53" i="1"/>
  <c r="H52" i="1"/>
  <c r="G52" i="1"/>
  <c r="F52" i="1"/>
  <c r="H51" i="1"/>
  <c r="G51" i="1"/>
  <c r="H50" i="1"/>
  <c r="G50" i="1"/>
  <c r="H49" i="1"/>
  <c r="G49" i="1"/>
  <c r="F47" i="1"/>
  <c r="H46" i="1"/>
  <c r="H45" i="1"/>
  <c r="H44" i="1"/>
  <c r="G44" i="1"/>
  <c r="H43" i="1"/>
  <c r="H42" i="1"/>
  <c r="G42" i="1"/>
  <c r="H41" i="1"/>
  <c r="H40" i="1"/>
  <c r="H39" i="1"/>
  <c r="G39" i="1"/>
  <c r="H38" i="1"/>
  <c r="F38" i="1"/>
  <c r="H37" i="1"/>
  <c r="H36" i="1"/>
  <c r="G36" i="1"/>
  <c r="H35" i="1"/>
  <c r="H34" i="1"/>
  <c r="F34" i="1"/>
  <c r="H33" i="1"/>
  <c r="H31" i="1"/>
  <c r="G31" i="1"/>
  <c r="F31" i="1"/>
  <c r="H30" i="1"/>
  <c r="H29" i="1"/>
  <c r="H28" i="1"/>
  <c r="H27" i="1"/>
  <c r="H26" i="1"/>
  <c r="H25" i="1"/>
  <c r="H24" i="1"/>
  <c r="G24" i="1"/>
  <c r="H23" i="1"/>
  <c r="H22" i="1"/>
  <c r="G20" i="1"/>
  <c r="H20" i="1" s="1"/>
  <c r="F20" i="1"/>
  <c r="H19" i="1"/>
  <c r="G19" i="1"/>
  <c r="H18" i="1"/>
  <c r="H17" i="1"/>
  <c r="H16" i="1"/>
  <c r="G16" i="1"/>
  <c r="H15" i="1"/>
  <c r="H14" i="1"/>
  <c r="H13" i="1"/>
  <c r="H12" i="1"/>
  <c r="H11" i="1"/>
  <c r="H10" i="1"/>
  <c r="H9" i="1"/>
  <c r="H8" i="1"/>
  <c r="H7" i="1"/>
  <c r="H6" i="1"/>
  <c r="G53" i="1" l="1"/>
  <c r="H53" i="1" s="1"/>
</calcChain>
</file>

<file path=xl/sharedStrings.xml><?xml version="1.0" encoding="utf-8"?>
<sst xmlns="http://schemas.openxmlformats.org/spreadsheetml/2006/main" count="192" uniqueCount="134">
  <si>
    <t xml:space="preserve">Food Processing Fund – Status of Sanction and disbursement for Sanctioned Projects </t>
  </si>
  <si>
    <t>₹ Crore</t>
  </si>
  <si>
    <t xml:space="preserve">Sr. No. </t>
  </si>
  <si>
    <t xml:space="preserve">Name of the Project </t>
  </si>
  <si>
    <t xml:space="preserve">Location </t>
  </si>
  <si>
    <t xml:space="preserve">Date of Sanction </t>
  </si>
  <si>
    <t xml:space="preserve"> Term Loan Sanctioned  </t>
  </si>
  <si>
    <t xml:space="preserve">Disbursement </t>
  </si>
  <si>
    <t xml:space="preserve">%  Disbursed </t>
  </si>
  <si>
    <t>Remarks</t>
  </si>
  <si>
    <t xml:space="preserve">A </t>
  </si>
  <si>
    <t>Mega Food Park Projects (MFPs)</t>
  </si>
  <si>
    <t xml:space="preserve">M/s Gujarat Agro Infrastructure Mega Food Park Pvt. Ltd. </t>
  </si>
  <si>
    <t xml:space="preserve">Surat, Gujarat </t>
  </si>
  <si>
    <t xml:space="preserve">28.07.2015 </t>
  </si>
  <si>
    <t>A/c Closed</t>
  </si>
  <si>
    <t xml:space="preserve">M/s Pristine Mega Food Park Pvt. Ltd. </t>
  </si>
  <si>
    <t xml:space="preserve">Khagaria, Bihar </t>
  </si>
  <si>
    <t xml:space="preserve">21.10.2015 </t>
  </si>
  <si>
    <t xml:space="preserve">M/s Cremica Food Park Pvt. Ltd.  </t>
  </si>
  <si>
    <t xml:space="preserve">Una, HP </t>
  </si>
  <si>
    <t xml:space="preserve">06.10.2015 (Rs.32.94 cr) 04.05.2020 (Rs.7.28 cr) </t>
  </si>
  <si>
    <t xml:space="preserve">Punjab Mega Food Park by PAIC </t>
  </si>
  <si>
    <t xml:space="preserve">Ludhiana, Punjab </t>
  </si>
  <si>
    <t xml:space="preserve">06.11.2015 </t>
  </si>
  <si>
    <t>Mega Food Park by KINFRA</t>
  </si>
  <si>
    <t xml:space="preserve">Palakkad, Kerala </t>
  </si>
  <si>
    <t xml:space="preserve">27.10.2015 </t>
  </si>
  <si>
    <t>Fully Disbursed</t>
  </si>
  <si>
    <t xml:space="preserve">Haryana Mega Food Park by HSIIDC </t>
  </si>
  <si>
    <t xml:space="preserve">Sonepat, Haryana </t>
  </si>
  <si>
    <t xml:space="preserve">M/s Avantee Mega Food Park Pvt. Ltd. </t>
  </si>
  <si>
    <t xml:space="preserve">Dewas, MP </t>
  </si>
  <si>
    <t xml:space="preserve">27.11.2015 </t>
  </si>
  <si>
    <t xml:space="preserve">Phasing over </t>
  </si>
  <si>
    <t xml:space="preserve">M/s Raagamayuri Agro Vet Pvt. Ltd. </t>
  </si>
  <si>
    <t>Mahabubnagar Telangana</t>
  </si>
  <si>
    <t xml:space="preserve">MFP by TSIIC </t>
  </si>
  <si>
    <t>Khammam, Telangana</t>
  </si>
  <si>
    <t xml:space="preserve">22.12.2015 </t>
  </si>
  <si>
    <t xml:space="preserve">M/s Indus Best Mega Food Park Pvt. Ltd. </t>
  </si>
  <si>
    <t>Raipur, Chhattisgarh</t>
  </si>
  <si>
    <t xml:space="preserve">15.03.2016 </t>
  </si>
  <si>
    <t xml:space="preserve">MFP by HAFED </t>
  </si>
  <si>
    <t xml:space="preserve">Rohtak, Haryana </t>
  </si>
  <si>
    <t>09.09.2019 (1st Revalidated upto 08.09.2020, 2nd Revalidation upto 08.03.2021)</t>
  </si>
  <si>
    <t xml:space="preserve">MFP by MFICL, Govt. of Manipur </t>
  </si>
  <si>
    <t xml:space="preserve">Thoubal, Manipur </t>
  </si>
  <si>
    <t xml:space="preserve">26.11.2019 </t>
  </si>
  <si>
    <t>under implementation</t>
  </si>
  <si>
    <t>Meghalaya MFP</t>
  </si>
  <si>
    <t>North Garo Hills, Meghalaya</t>
  </si>
  <si>
    <t>13.09.2021</t>
  </si>
  <si>
    <t>undder implementation</t>
  </si>
  <si>
    <t>Tamil Nadu MFP</t>
  </si>
  <si>
    <t>Gangaikondan, Dist. Tirunelveli, Tamil Nadu</t>
  </si>
  <si>
    <t>24.03.2022</t>
  </si>
  <si>
    <t xml:space="preserve"> </t>
  </si>
  <si>
    <t xml:space="preserve">Sub-Total Mega Food Parks </t>
  </si>
  <si>
    <t xml:space="preserve">B </t>
  </si>
  <si>
    <t>Agro Processing Cluster (APCs)</t>
  </si>
  <si>
    <t xml:space="preserve">M/s Nimar Agro Park </t>
  </si>
  <si>
    <t>Barwani, Madhya Pradesh</t>
  </si>
  <si>
    <t xml:space="preserve">18.07.2019 </t>
  </si>
  <si>
    <t>M/s Cuddalore Market Committee</t>
  </si>
  <si>
    <t>Cuddalore, Tamil Nadu</t>
  </si>
  <si>
    <t>23.10.2020</t>
  </si>
  <si>
    <t>M/s Dharmapuri Market Committee</t>
  </si>
  <si>
    <t>Krishnagiri, Tamil Nadu</t>
  </si>
  <si>
    <t>M/s Dindigul Market Committee</t>
  </si>
  <si>
    <t>Dindigul, Tamil Nadu</t>
  </si>
  <si>
    <t>M/s Madurai Market Committee</t>
  </si>
  <si>
    <t>Madurai, Tamil Nadu</t>
  </si>
  <si>
    <t>M/s Salem Market Committee</t>
  </si>
  <si>
    <t>Salem, Tamil Nadu</t>
  </si>
  <si>
    <t>M/s Theni Market Committee</t>
  </si>
  <si>
    <t>Theni, Tamil Nadu</t>
  </si>
  <si>
    <t>M/s Tiruvannamalai Market Committee</t>
  </si>
  <si>
    <t>Tiruvannamalai, Tamil Nadu</t>
  </si>
  <si>
    <t xml:space="preserve">M/s Gama Biotech Farms </t>
  </si>
  <si>
    <t>N TR Dist, Andhra Pradesh</t>
  </si>
  <si>
    <t>08.08.2023</t>
  </si>
  <si>
    <t>Documentation yet to complete</t>
  </si>
  <si>
    <t xml:space="preserve">Sub-Total Agro Processing Cluster </t>
  </si>
  <si>
    <t xml:space="preserve">C </t>
  </si>
  <si>
    <t>Individual Processing Units in DFPs (IPUs)</t>
  </si>
  <si>
    <t xml:space="preserve">M/s Patanjali Ayurved Limited – Honey Plant </t>
  </si>
  <si>
    <t xml:space="preserve">Haridwar, Uttarakhand </t>
  </si>
  <si>
    <t xml:space="preserve">07.07.2016 </t>
  </si>
  <si>
    <t xml:space="preserve">M/s Patanjali Ayurved Limited – Chyawanprash Unit </t>
  </si>
  <si>
    <t xml:space="preserve">01.07.2016 </t>
  </si>
  <si>
    <t xml:space="preserve">M/s Dhansiri Nutrient Foods LLP </t>
  </si>
  <si>
    <t xml:space="preserve">Nalbari, Assam </t>
  </si>
  <si>
    <t xml:space="preserve">13.09.2019 Additional TL of Rs.3.54 was sanctioned on 31.12.2021  </t>
  </si>
  <si>
    <t xml:space="preserve">M/s Allfun Foods (India) Pvt. Ltd </t>
  </si>
  <si>
    <t xml:space="preserve">Satara, Maharashtra </t>
  </si>
  <si>
    <t xml:space="preserve">05.03.2020 </t>
  </si>
  <si>
    <t>M/s Vitanosh Ingredients Pvt Ltd</t>
  </si>
  <si>
    <t xml:space="preserve">07.04.2020, 17.01.2023 (2.5) </t>
  </si>
  <si>
    <t>M/s Parwati Agro Product Private Limited</t>
  </si>
  <si>
    <t xml:space="preserve">28.08.2020, 17.01.2023 (4.975) </t>
  </si>
  <si>
    <t>M/s Aelea Commodities Pvt. Ltd.</t>
  </si>
  <si>
    <t>Surat, Gujarat</t>
  </si>
  <si>
    <t>08.12.2020</t>
  </si>
  <si>
    <t>M/s Agriva Naturals</t>
  </si>
  <si>
    <t>Cremica Food Park, Una, H.P</t>
  </si>
  <si>
    <t>04.02.2022</t>
  </si>
  <si>
    <t>M/s Go Green</t>
  </si>
  <si>
    <t>27.02.2023</t>
  </si>
  <si>
    <t>M/s Euro India Fresh Foods Limited</t>
  </si>
  <si>
    <t>Navsari, Gujarat</t>
  </si>
  <si>
    <t>19.04.2022</t>
  </si>
  <si>
    <t>M/s Miloni Foods</t>
  </si>
  <si>
    <t>M/s Roshita Industries</t>
  </si>
  <si>
    <t>M/s ADF Foods Ltd</t>
  </si>
  <si>
    <t>GAIMFPL, Surat Gujarat</t>
  </si>
  <si>
    <t>01.06.2023</t>
  </si>
  <si>
    <t>M/s Jackwin Foods Pvt Ltd</t>
  </si>
  <si>
    <t>Mehsana, gujarat</t>
  </si>
  <si>
    <t>31.10.2023</t>
  </si>
  <si>
    <t xml:space="preserve">Sub-Total FPUs in DFPs </t>
  </si>
  <si>
    <t>D</t>
  </si>
  <si>
    <t>Industrial Food Parks (IFPs)</t>
  </si>
  <si>
    <t>Manapparai Food Park by SIPCOT</t>
  </si>
  <si>
    <t>Tiruchirapalli, Tamil Nadu</t>
  </si>
  <si>
    <t>11.10.2022</t>
  </si>
  <si>
    <t>Theni Food Park by SIPCOT</t>
  </si>
  <si>
    <t>Tindivanam Food Park by SIPCOT</t>
  </si>
  <si>
    <t>Viluppurum, Tamil Nadu</t>
  </si>
  <si>
    <t>27.03.2023</t>
  </si>
  <si>
    <t>Sub-total IFPs</t>
  </si>
  <si>
    <t xml:space="preserve">Grand Total </t>
  </si>
  <si>
    <t>Status of FPF as on 30th November 2024.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</si>
  <si>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rgb="FF000000"/>
        <rFont val="Georgia"/>
        <family val="1"/>
      </rPr>
      <t>An amount of ₹0.68 crore has been disbursed during month of November 2024 under FPF to M/s Go Green Gujrat.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</si>
</sst>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1"/>
      <color theme="1"/>
      <name val="Georgia"/>
      <charset val="134"/>
    </font>
    <font>
      <sz val="12"/>
      <color theme="1"/>
      <name val="Calibri"/>
      <charset val="134"/>
      <scheme val="minor"/>
    </font>
    <font>
      <b/>
      <sz val="12"/>
      <name val="Georgia"/>
      <charset val="134"/>
    </font>
    <font>
      <sz val="12"/>
      <name val="Georgia"/>
      <charset val="134"/>
    </font>
    <font>
      <b/>
      <i/>
      <sz val="12"/>
      <name val="Georgia"/>
      <charset val="134"/>
    </font>
    <font>
      <b/>
      <sz val="12"/>
      <color theme="1"/>
      <name val="Georgia"/>
      <charset val="134"/>
    </font>
    <font>
      <sz val="10"/>
      <name val="Georgia"/>
      <charset val="134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rgb="FF00000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0" borderId="1" xfId="0" applyNumberFormat="1" applyFont="1" applyBorder="1" applyAlignment="1">
      <alignment horizontal="right" vertical="center"/>
    </xf>
    <xf numFmtId="2" fontId="0" fillId="0" borderId="0" xfId="0" applyNumberForma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2" fillId="0" borderId="0" xfId="0" applyNumberFormat="1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8" fillId="0" borderId="0" xfId="0" applyFont="1" applyAlignment="1">
      <alignment horizontal="justify" vertical="center"/>
    </xf>
    <xf numFmtId="2" fontId="3" fillId="0" borderId="3" xfId="0" applyNumberFormat="1" applyFont="1" applyBorder="1" applyAlignment="1">
      <alignment horizontal="left" vertical="top" wrapText="1"/>
    </xf>
    <xf numFmtId="2" fontId="3" fillId="0" borderId="4" xfId="0" applyNumberFormat="1" applyFont="1" applyBorder="1" applyAlignment="1">
      <alignment horizontal="left" vertical="top" wrapText="1"/>
    </xf>
    <xf numFmtId="2" fontId="3" fillId="0" borderId="5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6"/>
  <sheetViews>
    <sheetView tabSelected="1" topLeftCell="A41" workbookViewId="0">
      <selection activeCell="G58" sqref="G58"/>
    </sheetView>
  </sheetViews>
  <sheetFormatPr defaultColWidth="9.140625" defaultRowHeight="15.75"/>
  <cols>
    <col min="1" max="1" width="9.140625" style="3"/>
    <col min="2" max="2" width="5.7109375" style="3" customWidth="1"/>
    <col min="3" max="3" width="32.7109375" style="4" customWidth="1"/>
    <col min="4" max="4" width="18" style="3" customWidth="1"/>
    <col min="5" max="6" width="16.5703125" style="3" customWidth="1"/>
    <col min="7" max="7" width="19.42578125" style="3" customWidth="1"/>
    <col min="8" max="8" width="18.7109375" style="3" customWidth="1"/>
    <col min="9" max="9" width="18.5703125" style="3" customWidth="1"/>
    <col min="10" max="16384" width="9.140625" style="3"/>
  </cols>
  <sheetData>
    <row r="1" spans="2:9">
      <c r="B1" s="28" t="s">
        <v>132</v>
      </c>
      <c r="C1" s="28"/>
      <c r="D1" s="28"/>
      <c r="E1" s="28"/>
      <c r="F1" s="28"/>
      <c r="G1" s="28"/>
      <c r="H1" s="28"/>
    </row>
    <row r="2" spans="2:9">
      <c r="B2" s="29" t="s">
        <v>0</v>
      </c>
      <c r="C2" s="29"/>
      <c r="D2" s="29"/>
      <c r="E2" s="29"/>
      <c r="F2" s="29"/>
      <c r="G2" s="29"/>
      <c r="H2" s="29"/>
    </row>
    <row r="3" spans="2:9">
      <c r="B3" s="5"/>
      <c r="C3" s="6"/>
      <c r="D3" s="5"/>
      <c r="E3" s="5"/>
      <c r="F3" s="5"/>
      <c r="G3" s="5"/>
      <c r="H3" s="5" t="s">
        <v>1</v>
      </c>
    </row>
    <row r="4" spans="2:9" ht="57" customHeight="1"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19" t="s">
        <v>9</v>
      </c>
    </row>
    <row r="5" spans="2:9">
      <c r="B5" s="8" t="s">
        <v>10</v>
      </c>
      <c r="C5" s="30" t="s">
        <v>11</v>
      </c>
      <c r="D5" s="30"/>
      <c r="E5" s="30"/>
      <c r="F5" s="30"/>
      <c r="G5" s="30"/>
      <c r="H5" s="30"/>
      <c r="I5" s="20"/>
    </row>
    <row r="6" spans="2:9" ht="45">
      <c r="B6" s="9">
        <v>1</v>
      </c>
      <c r="C6" s="10" t="s">
        <v>12</v>
      </c>
      <c r="D6" s="11" t="s">
        <v>13</v>
      </c>
      <c r="E6" s="11" t="s">
        <v>14</v>
      </c>
      <c r="F6" s="11">
        <v>37.909999999999997</v>
      </c>
      <c r="G6" s="11">
        <v>36.39</v>
      </c>
      <c r="H6" s="11">
        <f>G6/F6*100</f>
        <v>95.990503824848304</v>
      </c>
      <c r="I6" s="21" t="s">
        <v>15</v>
      </c>
    </row>
    <row r="7" spans="2:9" ht="30">
      <c r="B7" s="9">
        <v>2</v>
      </c>
      <c r="C7" s="10" t="s">
        <v>16</v>
      </c>
      <c r="D7" s="11" t="s">
        <v>17</v>
      </c>
      <c r="E7" s="11" t="s">
        <v>18</v>
      </c>
      <c r="F7" s="11">
        <v>46.54</v>
      </c>
      <c r="G7" s="11">
        <v>31.29</v>
      </c>
      <c r="H7" s="11">
        <f>G7/F7*100</f>
        <v>67.232488182208897</v>
      </c>
      <c r="I7" s="21" t="s">
        <v>15</v>
      </c>
    </row>
    <row r="8" spans="2:9" ht="60">
      <c r="B8" s="9">
        <v>3</v>
      </c>
      <c r="C8" s="12" t="s">
        <v>19</v>
      </c>
      <c r="D8" s="11" t="s">
        <v>20</v>
      </c>
      <c r="E8" s="11" t="s">
        <v>21</v>
      </c>
      <c r="F8" s="13">
        <v>40.22</v>
      </c>
      <c r="G8" s="11">
        <v>37.94</v>
      </c>
      <c r="H8" s="11">
        <f>G8/F8*100</f>
        <v>94.331178518150196</v>
      </c>
      <c r="I8" s="21" t="s">
        <v>15</v>
      </c>
    </row>
    <row r="9" spans="2:9" ht="30">
      <c r="B9" s="9">
        <v>4</v>
      </c>
      <c r="C9" s="10" t="s">
        <v>22</v>
      </c>
      <c r="D9" s="11" t="s">
        <v>23</v>
      </c>
      <c r="E9" s="11" t="s">
        <v>24</v>
      </c>
      <c r="F9" s="11">
        <v>27.12</v>
      </c>
      <c r="G9" s="11">
        <v>25.77</v>
      </c>
      <c r="H9" s="11">
        <f>G9/F9*100</f>
        <v>95.022123893805301</v>
      </c>
      <c r="I9" s="21" t="s">
        <v>15</v>
      </c>
    </row>
    <row r="10" spans="2:9" ht="30">
      <c r="B10" s="14">
        <v>5</v>
      </c>
      <c r="C10" s="10" t="s">
        <v>25</v>
      </c>
      <c r="D10" s="13" t="s">
        <v>26</v>
      </c>
      <c r="E10" s="13" t="s">
        <v>27</v>
      </c>
      <c r="F10" s="13">
        <v>28.34</v>
      </c>
      <c r="G10" s="13">
        <v>28.338000000000001</v>
      </c>
      <c r="H10" s="11">
        <f>G10/F10*100</f>
        <v>99.992942836979495</v>
      </c>
      <c r="I10" s="21" t="s">
        <v>28</v>
      </c>
    </row>
    <row r="11" spans="2:9" ht="30">
      <c r="B11" s="9">
        <v>6</v>
      </c>
      <c r="C11" s="10" t="s">
        <v>29</v>
      </c>
      <c r="D11" s="11" t="s">
        <v>30</v>
      </c>
      <c r="E11" s="11" t="s">
        <v>24</v>
      </c>
      <c r="F11" s="11">
        <v>71.02</v>
      </c>
      <c r="G11" s="11">
        <v>65.072999999999993</v>
      </c>
      <c r="H11" s="11">
        <f t="shared" ref="H11:H19" si="0">G11/F11*100</f>
        <v>91.626302450014094</v>
      </c>
      <c r="I11" s="21" t="s">
        <v>15</v>
      </c>
    </row>
    <row r="12" spans="2:9" ht="30">
      <c r="B12" s="9">
        <v>7</v>
      </c>
      <c r="C12" s="10" t="s">
        <v>31</v>
      </c>
      <c r="D12" s="11" t="s">
        <v>32</v>
      </c>
      <c r="E12" s="11" t="s">
        <v>33</v>
      </c>
      <c r="F12" s="11">
        <v>66.52</v>
      </c>
      <c r="G12" s="11">
        <v>56.52</v>
      </c>
      <c r="H12" s="11">
        <f t="shared" si="0"/>
        <v>84.966927239927799</v>
      </c>
      <c r="I12" s="21" t="s">
        <v>34</v>
      </c>
    </row>
    <row r="13" spans="2:9" ht="30">
      <c r="B13" s="9">
        <v>8</v>
      </c>
      <c r="C13" s="10" t="s">
        <v>35</v>
      </c>
      <c r="D13" s="11" t="s">
        <v>36</v>
      </c>
      <c r="E13" s="11" t="s">
        <v>33</v>
      </c>
      <c r="F13" s="11">
        <v>46.89</v>
      </c>
      <c r="G13" s="11">
        <v>10</v>
      </c>
      <c r="H13" s="11">
        <f t="shared" si="0"/>
        <v>21.326508850501199</v>
      </c>
      <c r="I13" s="21" t="s">
        <v>15</v>
      </c>
    </row>
    <row r="14" spans="2:9" ht="30">
      <c r="B14" s="9">
        <v>9</v>
      </c>
      <c r="C14" s="10" t="s">
        <v>37</v>
      </c>
      <c r="D14" s="11" t="s">
        <v>38</v>
      </c>
      <c r="E14" s="11" t="s">
        <v>39</v>
      </c>
      <c r="F14" s="11">
        <v>28.83</v>
      </c>
      <c r="G14" s="11">
        <v>10.071</v>
      </c>
      <c r="H14" s="11">
        <f t="shared" si="0"/>
        <v>34.932362122788803</v>
      </c>
      <c r="I14" s="21" t="s">
        <v>15</v>
      </c>
    </row>
    <row r="15" spans="2:9" ht="30">
      <c r="B15" s="14">
        <v>10</v>
      </c>
      <c r="C15" s="12" t="s">
        <v>40</v>
      </c>
      <c r="D15" s="11" t="s">
        <v>41</v>
      </c>
      <c r="E15" s="13" t="s">
        <v>42</v>
      </c>
      <c r="F15" s="13">
        <v>40.340000000000003</v>
      </c>
      <c r="G15" s="13">
        <v>40.344000000000001</v>
      </c>
      <c r="H15" s="11">
        <f t="shared" si="0"/>
        <v>100.009915716411</v>
      </c>
      <c r="I15" s="21" t="s">
        <v>28</v>
      </c>
    </row>
    <row r="16" spans="2:9" ht="69" customHeight="1">
      <c r="B16" s="9">
        <v>11</v>
      </c>
      <c r="C16" s="10" t="s">
        <v>43</v>
      </c>
      <c r="D16" s="11" t="s">
        <v>44</v>
      </c>
      <c r="E16" s="11" t="s">
        <v>45</v>
      </c>
      <c r="F16" s="13">
        <v>55</v>
      </c>
      <c r="G16" s="13">
        <f>47.167+7.71</f>
        <v>54.877000000000002</v>
      </c>
      <c r="H16" s="11">
        <f t="shared" si="0"/>
        <v>99.776363636363598</v>
      </c>
      <c r="I16" s="21" t="s">
        <v>34</v>
      </c>
    </row>
    <row r="17" spans="2:9" ht="30">
      <c r="B17" s="9">
        <v>12</v>
      </c>
      <c r="C17" s="10" t="s">
        <v>46</v>
      </c>
      <c r="D17" s="11" t="s">
        <v>47</v>
      </c>
      <c r="E17" s="11" t="s">
        <v>48</v>
      </c>
      <c r="F17" s="11">
        <v>18.63</v>
      </c>
      <c r="G17" s="11">
        <v>12</v>
      </c>
      <c r="H17" s="11">
        <f t="shared" si="0"/>
        <v>64.412238325281805</v>
      </c>
      <c r="I17" s="21" t="s">
        <v>49</v>
      </c>
    </row>
    <row r="18" spans="2:9" ht="45">
      <c r="B18" s="9">
        <v>13</v>
      </c>
      <c r="C18" s="10" t="s">
        <v>50</v>
      </c>
      <c r="D18" s="11" t="s">
        <v>51</v>
      </c>
      <c r="E18" s="11" t="s">
        <v>52</v>
      </c>
      <c r="F18" s="11">
        <v>4.3</v>
      </c>
      <c r="G18" s="11">
        <v>4.3</v>
      </c>
      <c r="H18" s="11">
        <f t="shared" si="0"/>
        <v>100</v>
      </c>
      <c r="I18" s="21" t="s">
        <v>53</v>
      </c>
    </row>
    <row r="19" spans="2:9" ht="60">
      <c r="B19" s="9">
        <v>14</v>
      </c>
      <c r="C19" s="10" t="s">
        <v>54</v>
      </c>
      <c r="D19" s="11" t="s">
        <v>55</v>
      </c>
      <c r="E19" s="11" t="s">
        <v>56</v>
      </c>
      <c r="F19" s="11">
        <v>37.69</v>
      </c>
      <c r="G19" s="11">
        <f>35.56+2.13</f>
        <v>37.69</v>
      </c>
      <c r="H19" s="11">
        <f t="shared" si="0"/>
        <v>100</v>
      </c>
      <c r="I19" s="21" t="s">
        <v>28</v>
      </c>
    </row>
    <row r="20" spans="2:9" ht="30">
      <c r="B20" s="9" t="s">
        <v>57</v>
      </c>
      <c r="C20" s="15" t="s">
        <v>58</v>
      </c>
      <c r="D20" s="16" t="s">
        <v>57</v>
      </c>
      <c r="E20" s="17"/>
      <c r="F20" s="17">
        <f>SUM(F6:F19)</f>
        <v>549.35</v>
      </c>
      <c r="G20" s="17">
        <f>SUM(G6:G19)</f>
        <v>450.60300000000001</v>
      </c>
      <c r="H20" s="17">
        <f t="shared" ref="H20" si="1">G20/F20*100</f>
        <v>82.02475653044506</v>
      </c>
      <c r="I20" s="22"/>
    </row>
    <row r="21" spans="2:9">
      <c r="B21" s="7" t="s">
        <v>59</v>
      </c>
      <c r="C21" s="27" t="s">
        <v>60</v>
      </c>
      <c r="D21" s="27"/>
      <c r="E21" s="27"/>
      <c r="F21" s="27"/>
      <c r="G21" s="27"/>
      <c r="H21" s="27"/>
      <c r="I21" s="22"/>
    </row>
    <row r="22" spans="2:9" ht="45">
      <c r="B22" s="9">
        <v>1</v>
      </c>
      <c r="C22" s="10" t="s">
        <v>61</v>
      </c>
      <c r="D22" s="11" t="s">
        <v>62</v>
      </c>
      <c r="E22" s="11" t="s">
        <v>63</v>
      </c>
      <c r="F22" s="11">
        <v>13.99</v>
      </c>
      <c r="G22" s="11">
        <v>13.99</v>
      </c>
      <c r="H22" s="11">
        <f>G22/F22*100</f>
        <v>100</v>
      </c>
      <c r="I22" s="21" t="s">
        <v>28</v>
      </c>
    </row>
    <row r="23" spans="2:9" ht="30">
      <c r="B23" s="9">
        <v>2</v>
      </c>
      <c r="C23" s="10" t="s">
        <v>64</v>
      </c>
      <c r="D23" s="11" t="s">
        <v>65</v>
      </c>
      <c r="E23" s="11" t="s">
        <v>66</v>
      </c>
      <c r="F23" s="11">
        <v>7.99</v>
      </c>
      <c r="G23" s="11">
        <v>7.99</v>
      </c>
      <c r="H23" s="11">
        <f t="shared" ref="H23:H31" si="2">G23/F23*100</f>
        <v>100</v>
      </c>
      <c r="I23" s="21" t="s">
        <v>28</v>
      </c>
    </row>
    <row r="24" spans="2:9" ht="30">
      <c r="B24" s="9">
        <v>3</v>
      </c>
      <c r="C24" s="10" t="s">
        <v>67</v>
      </c>
      <c r="D24" s="11" t="s">
        <v>68</v>
      </c>
      <c r="E24" s="11" t="s">
        <v>66</v>
      </c>
      <c r="F24" s="11">
        <v>10.17</v>
      </c>
      <c r="G24" s="11">
        <f>6+4.17</f>
        <v>10.17</v>
      </c>
      <c r="H24" s="11">
        <f t="shared" si="2"/>
        <v>100</v>
      </c>
      <c r="I24" s="21" t="s">
        <v>28</v>
      </c>
    </row>
    <row r="25" spans="2:9" ht="30">
      <c r="B25" s="9">
        <v>4</v>
      </c>
      <c r="C25" s="10" t="s">
        <v>69</v>
      </c>
      <c r="D25" s="11" t="s">
        <v>70</v>
      </c>
      <c r="E25" s="11" t="s">
        <v>66</v>
      </c>
      <c r="F25" s="11">
        <v>9.36</v>
      </c>
      <c r="G25" s="11">
        <v>9.36</v>
      </c>
      <c r="H25" s="11">
        <f t="shared" si="2"/>
        <v>100</v>
      </c>
      <c r="I25" s="21" t="s">
        <v>28</v>
      </c>
    </row>
    <row r="26" spans="2:9" ht="30">
      <c r="B26" s="9">
        <v>5</v>
      </c>
      <c r="C26" s="10" t="s">
        <v>71</v>
      </c>
      <c r="D26" s="11" t="s">
        <v>72</v>
      </c>
      <c r="E26" s="11" t="s">
        <v>66</v>
      </c>
      <c r="F26" s="11">
        <v>12.92</v>
      </c>
      <c r="G26" s="11">
        <v>12.92</v>
      </c>
      <c r="H26" s="11">
        <f t="shared" si="2"/>
        <v>100</v>
      </c>
      <c r="I26" s="21" t="s">
        <v>28</v>
      </c>
    </row>
    <row r="27" spans="2:9" ht="30">
      <c r="B27" s="9">
        <v>6</v>
      </c>
      <c r="C27" s="10" t="s">
        <v>73</v>
      </c>
      <c r="D27" s="11" t="s">
        <v>74</v>
      </c>
      <c r="E27" s="11" t="s">
        <v>66</v>
      </c>
      <c r="F27" s="11">
        <v>8.64</v>
      </c>
      <c r="G27" s="11">
        <v>8.64</v>
      </c>
      <c r="H27" s="11">
        <f t="shared" si="2"/>
        <v>100</v>
      </c>
      <c r="I27" s="21" t="s">
        <v>28</v>
      </c>
    </row>
    <row r="28" spans="2:9" ht="30">
      <c r="B28" s="9">
        <v>7</v>
      </c>
      <c r="C28" s="10" t="s">
        <v>75</v>
      </c>
      <c r="D28" s="11" t="s">
        <v>76</v>
      </c>
      <c r="E28" s="11" t="s">
        <v>66</v>
      </c>
      <c r="F28" s="11">
        <v>9.4700000000000006</v>
      </c>
      <c r="G28" s="11">
        <v>9.4700000000000006</v>
      </c>
      <c r="H28" s="11">
        <f t="shared" si="2"/>
        <v>100</v>
      </c>
      <c r="I28" s="21" t="s">
        <v>28</v>
      </c>
    </row>
    <row r="29" spans="2:9" ht="30">
      <c r="B29" s="9">
        <v>8</v>
      </c>
      <c r="C29" s="10" t="s">
        <v>77</v>
      </c>
      <c r="D29" s="11" t="s">
        <v>78</v>
      </c>
      <c r="E29" s="11" t="s">
        <v>66</v>
      </c>
      <c r="F29" s="11">
        <v>9.56</v>
      </c>
      <c r="G29" s="11">
        <v>9.56</v>
      </c>
      <c r="H29" s="11">
        <f t="shared" si="2"/>
        <v>100</v>
      </c>
      <c r="I29" s="21" t="s">
        <v>28</v>
      </c>
    </row>
    <row r="30" spans="2:9" ht="30">
      <c r="B30" s="9">
        <v>9</v>
      </c>
      <c r="C30" s="10" t="s">
        <v>79</v>
      </c>
      <c r="D30" s="11" t="s">
        <v>80</v>
      </c>
      <c r="E30" s="11" t="s">
        <v>81</v>
      </c>
      <c r="F30" s="11">
        <v>9.9700000000000006</v>
      </c>
      <c r="G30" s="11">
        <v>0</v>
      </c>
      <c r="H30" s="11">
        <f t="shared" si="2"/>
        <v>0</v>
      </c>
      <c r="I30" s="21" t="s">
        <v>82</v>
      </c>
    </row>
    <row r="31" spans="2:9" ht="30">
      <c r="B31" s="7" t="s">
        <v>57</v>
      </c>
      <c r="C31" s="15" t="s">
        <v>83</v>
      </c>
      <c r="D31" s="17" t="s">
        <v>57</v>
      </c>
      <c r="E31" s="17"/>
      <c r="F31" s="17">
        <f>SUM(F22:F30)</f>
        <v>92.07</v>
      </c>
      <c r="G31" s="17">
        <f>SUM(G22:G30)</f>
        <v>82.1</v>
      </c>
      <c r="H31" s="17">
        <f t="shared" si="2"/>
        <v>89.171282719669804</v>
      </c>
      <c r="I31" s="22"/>
    </row>
    <row r="32" spans="2:9">
      <c r="B32" s="7" t="s">
        <v>84</v>
      </c>
      <c r="C32" s="27" t="s">
        <v>85</v>
      </c>
      <c r="D32" s="27"/>
      <c r="E32" s="27"/>
      <c r="F32" s="27"/>
      <c r="G32" s="27"/>
      <c r="H32" s="27"/>
      <c r="I32" s="22"/>
    </row>
    <row r="33" spans="2:9" ht="30">
      <c r="B33" s="9">
        <v>1</v>
      </c>
      <c r="C33" s="10" t="s">
        <v>86</v>
      </c>
      <c r="D33" s="11" t="s">
        <v>87</v>
      </c>
      <c r="E33" s="11" t="s">
        <v>88</v>
      </c>
      <c r="F33" s="11">
        <v>19.21</v>
      </c>
      <c r="G33" s="11">
        <v>19.21</v>
      </c>
      <c r="H33" s="11">
        <f t="shared" ref="H33:H39" si="3">G33/F33*100</f>
        <v>100</v>
      </c>
      <c r="I33" s="21" t="s">
        <v>15</v>
      </c>
    </row>
    <row r="34" spans="2:9" ht="30">
      <c r="B34" s="9">
        <v>2</v>
      </c>
      <c r="C34" s="10" t="s">
        <v>89</v>
      </c>
      <c r="D34" s="11" t="s">
        <v>87</v>
      </c>
      <c r="E34" s="11" t="s">
        <v>90</v>
      </c>
      <c r="F34" s="11">
        <f>17.59</f>
        <v>17.59</v>
      </c>
      <c r="G34" s="11">
        <v>17.59</v>
      </c>
      <c r="H34" s="11">
        <f t="shared" si="3"/>
        <v>100</v>
      </c>
      <c r="I34" s="21" t="s">
        <v>15</v>
      </c>
    </row>
    <row r="35" spans="2:9" ht="75">
      <c r="B35" s="9">
        <v>3</v>
      </c>
      <c r="C35" s="10" t="s">
        <v>91</v>
      </c>
      <c r="D35" s="11" t="s">
        <v>92</v>
      </c>
      <c r="E35" s="11" t="s">
        <v>93</v>
      </c>
      <c r="F35" s="11">
        <v>14</v>
      </c>
      <c r="G35" s="11">
        <v>14</v>
      </c>
      <c r="H35" s="11">
        <f t="shared" si="3"/>
        <v>100</v>
      </c>
      <c r="I35" s="21" t="s">
        <v>28</v>
      </c>
    </row>
    <row r="36" spans="2:9" ht="30">
      <c r="B36" s="9">
        <v>4</v>
      </c>
      <c r="C36" s="10" t="s">
        <v>94</v>
      </c>
      <c r="D36" s="11" t="s">
        <v>95</v>
      </c>
      <c r="E36" s="11" t="s">
        <v>96</v>
      </c>
      <c r="F36" s="11">
        <v>12.07</v>
      </c>
      <c r="G36" s="11">
        <f>8.86+3.21</f>
        <v>12.07</v>
      </c>
      <c r="H36" s="11">
        <f t="shared" si="3"/>
        <v>100</v>
      </c>
      <c r="I36" s="21" t="s">
        <v>28</v>
      </c>
    </row>
    <row r="37" spans="2:9" ht="45">
      <c r="B37" s="9">
        <v>5</v>
      </c>
      <c r="C37" s="10" t="s">
        <v>97</v>
      </c>
      <c r="D37" s="11" t="s">
        <v>13</v>
      </c>
      <c r="E37" s="11" t="s">
        <v>98</v>
      </c>
      <c r="F37" s="11">
        <v>10.9</v>
      </c>
      <c r="G37" s="11">
        <v>10.9</v>
      </c>
      <c r="H37" s="11">
        <f t="shared" si="3"/>
        <v>100</v>
      </c>
      <c r="I37" s="21" t="s">
        <v>28</v>
      </c>
    </row>
    <row r="38" spans="2:9" ht="45">
      <c r="B38" s="9">
        <v>6</v>
      </c>
      <c r="C38" s="10" t="s">
        <v>99</v>
      </c>
      <c r="D38" s="11" t="s">
        <v>13</v>
      </c>
      <c r="E38" s="11" t="s">
        <v>100</v>
      </c>
      <c r="F38" s="11">
        <f>7+4.97</f>
        <v>11.97</v>
      </c>
      <c r="G38" s="11">
        <v>11.97</v>
      </c>
      <c r="H38" s="11">
        <f t="shared" si="3"/>
        <v>100</v>
      </c>
      <c r="I38" s="21" t="s">
        <v>28</v>
      </c>
    </row>
    <row r="39" spans="2:9" ht="30">
      <c r="B39" s="9">
        <v>7</v>
      </c>
      <c r="C39" s="10" t="s">
        <v>101</v>
      </c>
      <c r="D39" s="11" t="s">
        <v>102</v>
      </c>
      <c r="E39" s="11" t="s">
        <v>103</v>
      </c>
      <c r="F39" s="11">
        <v>18</v>
      </c>
      <c r="G39" s="11">
        <f>17+1</f>
        <v>18</v>
      </c>
      <c r="H39" s="11">
        <f t="shared" si="3"/>
        <v>100</v>
      </c>
      <c r="I39" s="21" t="s">
        <v>15</v>
      </c>
    </row>
    <row r="40" spans="2:9" ht="30">
      <c r="B40" s="9">
        <v>8</v>
      </c>
      <c r="C40" s="10" t="s">
        <v>104</v>
      </c>
      <c r="D40" s="11" t="s">
        <v>105</v>
      </c>
      <c r="E40" s="11" t="s">
        <v>106</v>
      </c>
      <c r="F40" s="11">
        <v>11.7</v>
      </c>
      <c r="G40" s="11">
        <v>0.02</v>
      </c>
      <c r="H40" s="11">
        <f t="shared" ref="H40:H47" si="4">G40/F40*100</f>
        <v>0.170940170940171</v>
      </c>
      <c r="I40" s="21" t="s">
        <v>15</v>
      </c>
    </row>
    <row r="41" spans="2:9" ht="25.5">
      <c r="B41" s="9">
        <v>9</v>
      </c>
      <c r="C41" s="10" t="s">
        <v>107</v>
      </c>
      <c r="D41" s="11" t="s">
        <v>102</v>
      </c>
      <c r="E41" s="11" t="s">
        <v>108</v>
      </c>
      <c r="F41" s="11">
        <v>3.5</v>
      </c>
      <c r="G41" s="11">
        <f>1.47+0.37+0.68</f>
        <v>2.52</v>
      </c>
      <c r="H41" s="11">
        <f t="shared" si="4"/>
        <v>72</v>
      </c>
      <c r="I41" s="21" t="s">
        <v>49</v>
      </c>
    </row>
    <row r="42" spans="2:9" ht="30">
      <c r="B42" s="9">
        <v>10</v>
      </c>
      <c r="C42" s="10" t="s">
        <v>109</v>
      </c>
      <c r="D42" s="11" t="s">
        <v>110</v>
      </c>
      <c r="E42" s="11" t="s">
        <v>111</v>
      </c>
      <c r="F42" s="11">
        <v>10.1</v>
      </c>
      <c r="G42" s="11">
        <f>2.16+1.17</f>
        <v>3.33</v>
      </c>
      <c r="H42" s="11">
        <f t="shared" si="4"/>
        <v>32.970297029702998</v>
      </c>
      <c r="I42" s="21" t="s">
        <v>49</v>
      </c>
    </row>
    <row r="43" spans="2:9" ht="30">
      <c r="B43" s="9">
        <v>11</v>
      </c>
      <c r="C43" s="10" t="s">
        <v>112</v>
      </c>
      <c r="D43" s="11" t="s">
        <v>110</v>
      </c>
      <c r="E43" s="11" t="s">
        <v>111</v>
      </c>
      <c r="F43" s="11">
        <v>11</v>
      </c>
      <c r="G43" s="11">
        <v>3.81</v>
      </c>
      <c r="H43" s="11">
        <f t="shared" si="4"/>
        <v>34.63636363636364</v>
      </c>
      <c r="I43" s="21" t="s">
        <v>49</v>
      </c>
    </row>
    <row r="44" spans="2:9" ht="30">
      <c r="B44" s="9">
        <v>12</v>
      </c>
      <c r="C44" s="10" t="s">
        <v>113</v>
      </c>
      <c r="D44" s="11" t="s">
        <v>95</v>
      </c>
      <c r="E44" s="11" t="s">
        <v>108</v>
      </c>
      <c r="F44" s="11">
        <v>9.26</v>
      </c>
      <c r="G44" s="11">
        <f>6+3.26</f>
        <v>9.26</v>
      </c>
      <c r="H44" s="11">
        <f t="shared" si="4"/>
        <v>100</v>
      </c>
      <c r="I44" s="21" t="s">
        <v>49</v>
      </c>
    </row>
    <row r="45" spans="2:9" ht="30">
      <c r="B45" s="9">
        <v>13</v>
      </c>
      <c r="C45" s="10" t="s">
        <v>114</v>
      </c>
      <c r="D45" s="11" t="s">
        <v>115</v>
      </c>
      <c r="E45" s="11" t="s">
        <v>116</v>
      </c>
      <c r="F45" s="11">
        <v>35</v>
      </c>
      <c r="G45" s="11">
        <v>0</v>
      </c>
      <c r="H45" s="11">
        <f t="shared" si="4"/>
        <v>0</v>
      </c>
      <c r="I45" s="21" t="s">
        <v>82</v>
      </c>
    </row>
    <row r="46" spans="2:9" ht="30">
      <c r="B46" s="9">
        <v>14</v>
      </c>
      <c r="C46" s="10" t="s">
        <v>117</v>
      </c>
      <c r="D46" s="11" t="s">
        <v>118</v>
      </c>
      <c r="E46" s="11" t="s">
        <v>119</v>
      </c>
      <c r="F46" s="11">
        <v>20</v>
      </c>
      <c r="G46" s="11">
        <f>7.5+1.5+2.5+1.5+6+1</f>
        <v>20</v>
      </c>
      <c r="H46" s="11">
        <f t="shared" si="4"/>
        <v>100</v>
      </c>
      <c r="I46" s="21" t="s">
        <v>49</v>
      </c>
    </row>
    <row r="47" spans="2:9">
      <c r="B47" s="9" t="s">
        <v>57</v>
      </c>
      <c r="C47" s="15" t="s">
        <v>120</v>
      </c>
      <c r="D47" s="16" t="s">
        <v>57</v>
      </c>
      <c r="E47" s="17" t="s">
        <v>57</v>
      </c>
      <c r="F47" s="17">
        <f>SUM(F33:F46)</f>
        <v>204.3</v>
      </c>
      <c r="G47" s="17">
        <f>SUM(G33:G46)</f>
        <v>142.68</v>
      </c>
      <c r="H47" s="17">
        <f t="shared" si="4"/>
        <v>69.838472834067545</v>
      </c>
      <c r="I47" s="22"/>
    </row>
    <row r="48" spans="2:9">
      <c r="B48" s="7" t="s">
        <v>121</v>
      </c>
      <c r="C48" s="24" t="s">
        <v>122</v>
      </c>
      <c r="D48" s="25"/>
      <c r="E48" s="25"/>
      <c r="F48" s="25"/>
      <c r="G48" s="25"/>
      <c r="H48" s="26"/>
      <c r="I48" s="22"/>
    </row>
    <row r="49" spans="2:10" ht="30">
      <c r="B49" s="9">
        <v>1</v>
      </c>
      <c r="C49" s="10" t="s">
        <v>123</v>
      </c>
      <c r="D49" s="11" t="s">
        <v>124</v>
      </c>
      <c r="E49" s="11" t="s">
        <v>125</v>
      </c>
      <c r="F49" s="11">
        <v>110.145</v>
      </c>
      <c r="G49" s="11">
        <f>22.03+6.93</f>
        <v>28.96</v>
      </c>
      <c r="H49" s="11">
        <f>G49/F49*100</f>
        <v>26.292614281174799</v>
      </c>
      <c r="I49" s="21" t="s">
        <v>49</v>
      </c>
    </row>
    <row r="50" spans="2:10" ht="30">
      <c r="B50" s="9">
        <v>2</v>
      </c>
      <c r="C50" s="10" t="s">
        <v>126</v>
      </c>
      <c r="D50" s="11" t="s">
        <v>76</v>
      </c>
      <c r="E50" s="11" t="s">
        <v>125</v>
      </c>
      <c r="F50" s="11">
        <v>138.80529999999999</v>
      </c>
      <c r="G50" s="11">
        <f>27.76+15.09+5.9</f>
        <v>48.75</v>
      </c>
      <c r="H50" s="11">
        <f>G50/F50*100</f>
        <v>35.121137305275802</v>
      </c>
      <c r="I50" s="21" t="s">
        <v>49</v>
      </c>
    </row>
    <row r="51" spans="2:10" ht="30">
      <c r="B51" s="9">
        <v>3</v>
      </c>
      <c r="C51" s="10" t="s">
        <v>127</v>
      </c>
      <c r="D51" s="11" t="s">
        <v>128</v>
      </c>
      <c r="E51" s="11" t="s">
        <v>129</v>
      </c>
      <c r="F51" s="11">
        <v>85.04</v>
      </c>
      <c r="G51" s="11">
        <f>17+18.41</f>
        <v>35.409999999999997</v>
      </c>
      <c r="H51" s="11">
        <f>G51/F51*100</f>
        <v>41.639228598306701</v>
      </c>
      <c r="I51" s="21" t="s">
        <v>49</v>
      </c>
      <c r="J51" s="18"/>
    </row>
    <row r="52" spans="2:10">
      <c r="B52" s="9"/>
      <c r="C52" s="15" t="s">
        <v>130</v>
      </c>
      <c r="D52" s="16"/>
      <c r="E52" s="17"/>
      <c r="F52" s="17">
        <f>SUM(F49:F51)</f>
        <v>333.99029999999999</v>
      </c>
      <c r="G52" s="17">
        <f>SUM(G49:G51)</f>
        <v>113.12</v>
      </c>
      <c r="H52" s="17">
        <f>G52/F52*100</f>
        <v>33.869247100888899</v>
      </c>
      <c r="I52" s="22"/>
    </row>
    <row r="53" spans="2:10">
      <c r="B53" s="9"/>
      <c r="C53" s="27" t="s">
        <v>131</v>
      </c>
      <c r="D53" s="27"/>
      <c r="E53" s="17"/>
      <c r="F53" s="17">
        <f>F20+F31+F47+F52</f>
        <v>1179.7103</v>
      </c>
      <c r="G53" s="17">
        <f>G20+G31+G47+G52</f>
        <v>788.50300000000004</v>
      </c>
      <c r="H53" s="17">
        <f>G53/F53*100</f>
        <v>66.838697602284228</v>
      </c>
      <c r="I53" s="22"/>
    </row>
    <row r="55" spans="2:10">
      <c r="E55" s="18"/>
      <c r="F55" s="18"/>
    </row>
    <row r="56" spans="2:10" ht="75.75">
      <c r="C56" s="23" t="s">
        <v>133</v>
      </c>
    </row>
  </sheetData>
  <mergeCells count="7">
    <mergeCell ref="C48:H48"/>
    <mergeCell ref="C53:D53"/>
    <mergeCell ref="B1:H1"/>
    <mergeCell ref="B2:H2"/>
    <mergeCell ref="C5:H5"/>
    <mergeCell ref="C21:H21"/>
    <mergeCell ref="C32:H32"/>
  </mergeCells>
  <pageMargins left="0.70866141732283505" right="0.70866141732283505" top="0.74803149606299202" bottom="0.74803149606299202" header="0.31496062992126" footer="0.31496062992126"/>
  <pageSetup scale="58" fitToHeight="0" orientation="portrait" r:id="rId1"/>
  <headerFooter>
    <oddHeader>&amp;L&amp;"Calibri"&amp;10&amp;K000000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11"/>
  <sheetViews>
    <sheetView workbookViewId="0">
      <selection activeCell="A3" sqref="A3:H3"/>
    </sheetView>
  </sheetViews>
  <sheetFormatPr defaultColWidth="9.140625" defaultRowHeight="15"/>
  <sheetData>
    <row r="3" spans="2:6">
      <c r="B3" s="1">
        <v>2415.09</v>
      </c>
      <c r="C3">
        <v>0.01</v>
      </c>
      <c r="D3" s="2">
        <f>B3*C3</f>
        <v>24.1509</v>
      </c>
      <c r="E3" s="1">
        <v>1207.31</v>
      </c>
      <c r="F3" s="2">
        <f>E3*C3</f>
        <v>12.0731</v>
      </c>
    </row>
    <row r="4" spans="2:6">
      <c r="B4" s="1">
        <v>1901.14</v>
      </c>
      <c r="C4">
        <v>0.01</v>
      </c>
      <c r="D4" s="2">
        <f t="shared" ref="D4:D11" si="0">B4*C4</f>
        <v>19.011399999999998</v>
      </c>
      <c r="E4" s="1">
        <v>773.69</v>
      </c>
      <c r="F4" s="2">
        <f t="shared" ref="F4:F11" si="1">E4*C4</f>
        <v>7.7369000000000003</v>
      </c>
    </row>
    <row r="5" spans="2:6">
      <c r="B5" s="1">
        <v>1409</v>
      </c>
      <c r="C5">
        <v>0.01</v>
      </c>
      <c r="D5" s="2">
        <f t="shared" si="0"/>
        <v>14.09</v>
      </c>
      <c r="E5" s="1">
        <v>562</v>
      </c>
      <c r="F5" s="2">
        <f t="shared" si="1"/>
        <v>5.62</v>
      </c>
    </row>
    <row r="6" spans="2:6">
      <c r="B6" s="1">
        <v>1631</v>
      </c>
      <c r="C6">
        <v>0.01</v>
      </c>
      <c r="D6" s="2">
        <f t="shared" si="0"/>
        <v>16.309999999999999</v>
      </c>
      <c r="E6" s="1">
        <v>600</v>
      </c>
      <c r="F6" s="2">
        <f t="shared" si="1"/>
        <v>6</v>
      </c>
    </row>
    <row r="7" spans="2:6">
      <c r="B7" s="1">
        <v>730</v>
      </c>
      <c r="C7">
        <v>0.01</v>
      </c>
      <c r="D7" s="2">
        <f t="shared" si="0"/>
        <v>7.3</v>
      </c>
      <c r="E7" s="1">
        <v>270</v>
      </c>
      <c r="F7" s="2">
        <f t="shared" si="1"/>
        <v>2.7</v>
      </c>
    </row>
    <row r="8" spans="2:6">
      <c r="B8" s="1">
        <v>3404</v>
      </c>
      <c r="C8">
        <v>0.01</v>
      </c>
      <c r="D8" s="2">
        <f t="shared" si="0"/>
        <v>34.04</v>
      </c>
      <c r="E8" s="1">
        <v>2000</v>
      </c>
      <c r="F8" s="2">
        <f t="shared" si="1"/>
        <v>20</v>
      </c>
    </row>
    <row r="9" spans="2:6">
      <c r="B9" s="1">
        <v>1259.52</v>
      </c>
      <c r="C9">
        <v>0.01</v>
      </c>
      <c r="D9" s="2">
        <f t="shared" si="0"/>
        <v>12.5952</v>
      </c>
      <c r="E9" s="1">
        <v>255</v>
      </c>
      <c r="F9" s="2">
        <f t="shared" si="1"/>
        <v>2.5499999999999998</v>
      </c>
    </row>
    <row r="10" spans="2:6">
      <c r="B10" s="1">
        <v>1427.25</v>
      </c>
      <c r="C10">
        <v>0.01</v>
      </c>
      <c r="D10" s="2">
        <f t="shared" si="0"/>
        <v>14.272500000000001</v>
      </c>
      <c r="E10" s="1">
        <v>650</v>
      </c>
      <c r="F10" s="2">
        <f t="shared" si="1"/>
        <v>6.5</v>
      </c>
    </row>
    <row r="11" spans="2:6">
      <c r="B11" s="1">
        <v>706.85</v>
      </c>
      <c r="C11">
        <v>0.01</v>
      </c>
      <c r="D11" s="2">
        <f t="shared" si="0"/>
        <v>7.0685000000000002</v>
      </c>
      <c r="E11" s="1">
        <v>225</v>
      </c>
      <c r="F11" s="2">
        <f t="shared" si="1"/>
        <v>2.25</v>
      </c>
    </row>
  </sheetData>
  <pageMargins left="0.75" right="0.75" top="1" bottom="1" header="0.5" footer="0.5"/>
  <headerFooter>
    <oddHeader>&amp;L&amp;"Calibri"&amp;10&amp;K000000 Internal&amp;1#_x000D_</oddHeader>
  </headerFooter>
</worksheet>
</file>

<file path=docMetadata/LabelInfo.xml><?xml version="1.0" encoding="utf-8"?>
<clbl:labelList xmlns:clbl="http://schemas.microsoft.com/office/2020/mipLabelMetadata">
  <clbl:label id="{5ce8a179-3f52-4303-9b62-54e17f021067}" enabled="1" method="Privileged" siteId="{8e65dc63-2925-44dc-9c02-98c3f05069ec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Annexure</vt:lpstr>
      <vt:lpstr>Sheet1</vt:lpstr>
      <vt:lpstr>Annexure!Print_Titles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Mahesh Manik Tilekar</dc:creator>
  <cp:lastModifiedBy>Lokesh Vilas Patil</cp:lastModifiedBy>
  <cp:lastPrinted>2024-09-10T10:46:44Z</cp:lastPrinted>
  <dcterms:created xsi:type="dcterms:W3CDTF">2015-06-05T18:17:00Z</dcterms:created>
  <dcterms:modified xsi:type="dcterms:W3CDTF">2024-12-04T10:27:59Z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DDB04F3A782940DC9FE34E395A512550_13</vt:lpwstr>
  </property>
  <property fmtid="{D5CDD505-2E9C-101B-9397-08002B2CF9AE}" pid="3" name="KSOProductBuildVer">
    <vt:lpwstr>1033-12.2.0.17545</vt:lpwstr>
  </property>
</Properties>
</file>