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ESP NABCONS\"/>
    </mc:Choice>
  </mc:AlternateContent>
  <workbookProtection workbookAlgorithmName="SHA-512" workbookHashValue="5dLp5DzStL7BBHr1U62D8/Ci8f/5YuB3SjxQJZsRaz7kWoB+62hpa7aryFjKJfF/8Yu0NPEI5LmT6OQpR8Ckww==" workbookSaltValue="BuPm56jtGgNDaindmnsSqw==" workbookSpinCount="100000" lockStructure="1"/>
  <bookViews>
    <workbookView xWindow="0" yWindow="0" windowWidth="21600" windowHeight="9300" tabRatio="914"/>
  </bookViews>
  <sheets>
    <sheet name="Homepage" sheetId="49" r:id="rId1"/>
    <sheet name="Master Risk Screening " sheetId="29" r:id="rId2"/>
    <sheet name="P1" sheetId="48" r:id="rId3"/>
    <sheet name="P2" sheetId="34" r:id="rId4"/>
    <sheet name="P3" sheetId="35" r:id="rId5"/>
    <sheet name="P4" sheetId="36" r:id="rId6"/>
    <sheet name="P5" sheetId="37" r:id="rId7"/>
    <sheet name="P6" sheetId="38" r:id="rId8"/>
    <sheet name="P7" sheetId="39" r:id="rId9"/>
    <sheet name="P8" sheetId="40" r:id="rId10"/>
    <sheet name="P9" sheetId="41" r:id="rId11"/>
    <sheet name="P10" sheetId="42" r:id="rId12"/>
    <sheet name="P11" sheetId="43" r:id="rId13"/>
    <sheet name="P12" sheetId="44" r:id="rId14"/>
    <sheet name="P13" sheetId="45" r:id="rId15"/>
    <sheet name="P14" sheetId="46" r:id="rId16"/>
    <sheet name="P15" sheetId="47" r:id="rId17"/>
    <sheet name="Master Risk Assmnt" sheetId="25" r:id="rId18"/>
    <sheet name="Data Validation " sheetId="7" state="hidden" r:id="rId19"/>
  </sheets>
  <definedNames>
    <definedName name="_xlnm._FilterDatabase" localSheetId="2" hidden="1">'P1'!$A$2:$E$33</definedName>
    <definedName name="_xlnm._FilterDatabase" localSheetId="11" hidden="1">'P10'!$A$2:$E$2</definedName>
    <definedName name="_xlnm._FilterDatabase" localSheetId="12" hidden="1">'P11'!$A$2:$E$3</definedName>
    <definedName name="_xlnm._FilterDatabase" localSheetId="13" hidden="1">'P12'!$A$2:$E$2</definedName>
    <definedName name="_xlnm._FilterDatabase" localSheetId="14" hidden="1">'P13'!$A$2:$E$2</definedName>
    <definedName name="_xlnm._FilterDatabase" localSheetId="15" hidden="1">'P14'!$A$2:$E$2</definedName>
    <definedName name="_xlnm._FilterDatabase" localSheetId="16" hidden="1">'P15'!$A$2:$E$2</definedName>
    <definedName name="_xlnm._FilterDatabase" localSheetId="3" hidden="1">'P2'!$A$2:$E$4</definedName>
    <definedName name="_xlnm._FilterDatabase" localSheetId="4" hidden="1">'P3'!$A$2:$E$2</definedName>
    <definedName name="_xlnm._FilterDatabase" localSheetId="5" hidden="1">'P4'!$A$2:$E$2</definedName>
    <definedName name="_xlnm._FilterDatabase" localSheetId="6" hidden="1">'P5'!$A$2:$E$3</definedName>
    <definedName name="_xlnm._FilterDatabase" localSheetId="7" hidden="1">'P6'!$A$2:$E$2</definedName>
    <definedName name="_xlnm._FilterDatabase" localSheetId="8" hidden="1">'P7'!$A$2:$E$2</definedName>
    <definedName name="_xlnm._FilterDatabase" localSheetId="9" hidden="1">'P8'!$A$2:$E$2</definedName>
    <definedName name="_xlnm._FilterDatabase" localSheetId="10" hidden="1">'P9'!$A$2:$E$2</definedName>
    <definedName name="_xlnm.Print_Area" localSheetId="17">'Master Risk Assmnt'!$A$1:$L$20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47" l="1"/>
  <c r="E3" i="47" s="1"/>
  <c r="G3" i="47" s="1"/>
  <c r="D5" i="47"/>
  <c r="E5" i="47" s="1"/>
  <c r="G5" i="47" s="1"/>
  <c r="D6" i="47"/>
  <c r="E6" i="47" s="1"/>
  <c r="G6" i="47" s="1"/>
  <c r="D8" i="47"/>
  <c r="E8" i="47" s="1"/>
  <c r="G8" i="47" s="1"/>
  <c r="D6" i="46"/>
  <c r="E6" i="46" s="1"/>
  <c r="G6" i="46" s="1"/>
  <c r="D5" i="45"/>
  <c r="E5" i="45" s="1"/>
  <c r="G5" i="45" s="1"/>
  <c r="D6" i="45"/>
  <c r="E6" i="45" s="1"/>
  <c r="G6" i="45" s="1"/>
  <c r="D4" i="45"/>
  <c r="E4" i="45" s="1"/>
  <c r="G4" i="45" s="1"/>
  <c r="D7" i="44"/>
  <c r="E7" i="44" s="1"/>
  <c r="G7" i="44" s="1"/>
  <c r="D6" i="44"/>
  <c r="E6" i="44" s="1"/>
  <c r="G6" i="44" s="1"/>
  <c r="D5" i="44"/>
  <c r="E5" i="44" s="1"/>
  <c r="G5" i="44" s="1"/>
  <c r="D5" i="41" l="1"/>
  <c r="D3" i="40"/>
  <c r="D8" i="40"/>
  <c r="E8" i="40" s="1"/>
  <c r="G8" i="40" s="1"/>
  <c r="D7" i="40"/>
  <c r="E7" i="40" s="1"/>
  <c r="D8" i="36"/>
  <c r="D3" i="48" l="1"/>
  <c r="D17" i="37"/>
  <c r="E17" i="37" s="1"/>
  <c r="G17" i="37" s="1"/>
  <c r="D16" i="37"/>
  <c r="E16" i="37" s="1"/>
  <c r="G16" i="37" s="1"/>
  <c r="D14" i="37"/>
  <c r="E14" i="37" s="1"/>
  <c r="G14" i="37" s="1"/>
  <c r="D16" i="35"/>
  <c r="E16" i="35" s="1"/>
  <c r="G16" i="35" s="1"/>
  <c r="D11" i="35"/>
  <c r="E11" i="35" s="1"/>
  <c r="G11" i="35" s="1"/>
  <c r="D9" i="42"/>
  <c r="E9" i="42" s="1"/>
  <c r="G9" i="42" s="1"/>
  <c r="D21" i="34"/>
  <c r="D8" i="42"/>
  <c r="E8" i="42" s="1"/>
  <c r="G8" i="42" s="1"/>
  <c r="D24" i="36" l="1"/>
  <c r="E24" i="36" s="1"/>
  <c r="G24" i="36" s="1"/>
  <c r="D22" i="36"/>
  <c r="E22" i="36" s="1"/>
  <c r="G22" i="36" s="1"/>
  <c r="D27" i="36"/>
  <c r="E27" i="36" s="1"/>
  <c r="G27" i="36" s="1"/>
  <c r="D23" i="36"/>
  <c r="E23" i="36" s="1"/>
  <c r="G23" i="36" s="1"/>
  <c r="D21" i="36"/>
  <c r="E21" i="36" s="1"/>
  <c r="G21" i="36" s="1"/>
  <c r="D19" i="36"/>
  <c r="E19" i="36" s="1"/>
  <c r="G19" i="36" s="1"/>
  <c r="D16" i="36"/>
  <c r="E16" i="36" s="1"/>
  <c r="G16" i="36" s="1"/>
  <c r="D12" i="36"/>
  <c r="E12" i="36" s="1"/>
  <c r="G12" i="36" s="1"/>
  <c r="D11" i="36"/>
  <c r="E11" i="36" s="1"/>
  <c r="G11" i="36" s="1"/>
  <c r="D10" i="36"/>
  <c r="E10" i="36" s="1"/>
  <c r="G10" i="36" s="1"/>
  <c r="E8" i="36"/>
  <c r="G8" i="36" s="1"/>
  <c r="D5" i="36"/>
  <c r="E5" i="36" s="1"/>
  <c r="G5" i="36" s="1"/>
  <c r="D4" i="36"/>
  <c r="E4" i="36" s="1"/>
  <c r="G4" i="36" s="1"/>
  <c r="D15" i="37"/>
  <c r="E15" i="37" s="1"/>
  <c r="G15" i="37" s="1"/>
  <c r="D13" i="37"/>
  <c r="E13" i="37" s="1"/>
  <c r="G13" i="37" s="1"/>
  <c r="D8" i="37"/>
  <c r="E8" i="37" s="1"/>
  <c r="G8" i="37" s="1"/>
  <c r="D12" i="37"/>
  <c r="E12" i="37" s="1"/>
  <c r="G12" i="37" s="1"/>
  <c r="D6" i="37"/>
  <c r="E6" i="37" s="1"/>
  <c r="G6" i="37" s="1"/>
  <c r="D18" i="37"/>
  <c r="E18" i="37" s="1"/>
  <c r="G18" i="37" s="1"/>
  <c r="D10" i="37"/>
  <c r="E10" i="37" s="1"/>
  <c r="G10" i="37" s="1"/>
  <c r="D5" i="37"/>
  <c r="E5" i="37" s="1"/>
  <c r="G5" i="37" s="1"/>
  <c r="D3" i="37"/>
  <c r="D10" i="38" l="1"/>
  <c r="E10" i="38" s="1"/>
  <c r="G10" i="38" s="1"/>
  <c r="D8" i="38"/>
  <c r="E8" i="38" s="1"/>
  <c r="G8" i="38" s="1"/>
  <c r="D6" i="38"/>
  <c r="E6" i="38" s="1"/>
  <c r="G6" i="38" s="1"/>
  <c r="D12" i="39"/>
  <c r="E12" i="39" s="1"/>
  <c r="G12" i="39" s="1"/>
  <c r="D11" i="39"/>
  <c r="E11" i="39" s="1"/>
  <c r="G11" i="39" s="1"/>
  <c r="D10" i="39"/>
  <c r="E10" i="39" s="1"/>
  <c r="G10" i="39" s="1"/>
  <c r="D8" i="39"/>
  <c r="E8" i="39" s="1"/>
  <c r="G8" i="39" s="1"/>
  <c r="D6" i="39"/>
  <c r="E6" i="39" s="1"/>
  <c r="G6" i="39" s="1"/>
  <c r="D4" i="39"/>
  <c r="E4" i="39" s="1"/>
  <c r="G4" i="39" s="1"/>
  <c r="D15" i="41"/>
  <c r="E15" i="41" s="1"/>
  <c r="G15" i="41" s="1"/>
  <c r="D14" i="41"/>
  <c r="E14" i="41" s="1"/>
  <c r="G14" i="41" s="1"/>
  <c r="D13" i="41"/>
  <c r="E13" i="41" s="1"/>
  <c r="G13" i="41" s="1"/>
  <c r="D11" i="41"/>
  <c r="E11" i="41" s="1"/>
  <c r="G11" i="41" s="1"/>
  <c r="D9" i="41"/>
  <c r="E9" i="41" s="1"/>
  <c r="G9" i="41" s="1"/>
  <c r="E5" i="41"/>
  <c r="G5" i="41" s="1"/>
  <c r="D4" i="41"/>
  <c r="E4" i="41" s="1"/>
  <c r="G4" i="41" s="1"/>
  <c r="D6" i="42"/>
  <c r="E6" i="42" s="1"/>
  <c r="G6" i="42" s="1"/>
  <c r="D5" i="42"/>
  <c r="E5" i="42" s="1"/>
  <c r="G5" i="42" s="1"/>
  <c r="D4" i="42"/>
  <c r="E4" i="42" s="1"/>
  <c r="G4" i="42" s="1"/>
  <c r="D9" i="43"/>
  <c r="E9" i="43" s="1"/>
  <c r="D8" i="43"/>
  <c r="E8" i="43" s="1"/>
  <c r="G8" i="43" s="1"/>
  <c r="D6" i="43"/>
  <c r="E6" i="43" s="1"/>
  <c r="G6" i="43" s="1"/>
  <c r="D4" i="43"/>
  <c r="E4" i="43" s="1"/>
  <c r="G4" i="43" s="1"/>
  <c r="D4" i="44"/>
  <c r="E4" i="44" s="1"/>
  <c r="G4" i="44" s="1"/>
  <c r="D3" i="45"/>
  <c r="E3" i="45" s="1"/>
  <c r="G3" i="45" s="1"/>
  <c r="D4" i="34"/>
  <c r="E4" i="34" s="1"/>
  <c r="G4" i="34" s="1"/>
  <c r="D23" i="34"/>
  <c r="E23" i="34" s="1"/>
  <c r="G23" i="34" s="1"/>
  <c r="D22" i="34"/>
  <c r="E22" i="34" s="1"/>
  <c r="G22" i="34" s="1"/>
  <c r="E21" i="34"/>
  <c r="G21" i="34" s="1"/>
  <c r="D14" i="34"/>
  <c r="E14" i="34" s="1"/>
  <c r="G14" i="34" s="1"/>
  <c r="D12" i="34"/>
  <c r="E12" i="34" s="1"/>
  <c r="G12" i="34" s="1"/>
  <c r="D11" i="34"/>
  <c r="E11" i="34" s="1"/>
  <c r="G11" i="34" s="1"/>
  <c r="D9" i="34"/>
  <c r="E9" i="34" s="1"/>
  <c r="G9" i="34" s="1"/>
  <c r="D8" i="34"/>
  <c r="E8" i="34" s="1"/>
  <c r="G8" i="34" s="1"/>
  <c r="D7" i="34"/>
  <c r="E7" i="34" s="1"/>
  <c r="G7" i="34" s="1"/>
  <c r="D6" i="34"/>
  <c r="E6" i="34" s="1"/>
  <c r="G6" i="34" s="1"/>
  <c r="D6" i="35"/>
  <c r="E6" i="35" s="1"/>
  <c r="G6" i="35" s="1"/>
  <c r="D17" i="35"/>
  <c r="E17" i="35" s="1"/>
  <c r="G17" i="35" s="1"/>
  <c r="D15" i="35"/>
  <c r="E15" i="35" s="1"/>
  <c r="G15" i="35" s="1"/>
  <c r="D14" i="35"/>
  <c r="E14" i="35" s="1"/>
  <c r="G14" i="35" s="1"/>
  <c r="D13" i="35"/>
  <c r="E13" i="35" s="1"/>
  <c r="G13" i="35" s="1"/>
  <c r="D12" i="35"/>
  <c r="E12" i="35" s="1"/>
  <c r="G12" i="35" s="1"/>
  <c r="D10" i="35"/>
  <c r="E10" i="35" s="1"/>
  <c r="G10" i="35" s="1"/>
  <c r="D9" i="35"/>
  <c r="E9" i="35" s="1"/>
  <c r="G9" i="35" s="1"/>
  <c r="D8" i="35"/>
  <c r="E8" i="35" s="1"/>
  <c r="G8" i="35" s="1"/>
  <c r="D7" i="35"/>
  <c r="E7" i="35" s="1"/>
  <c r="G7" i="35" s="1"/>
  <c r="D4" i="35"/>
  <c r="E4" i="35" s="1"/>
  <c r="G4" i="35" s="1"/>
  <c r="D3" i="35"/>
  <c r="D28" i="34"/>
  <c r="E28" i="34" s="1"/>
  <c r="G28" i="34" s="1"/>
  <c r="D27" i="34"/>
  <c r="E27" i="34" s="1"/>
  <c r="G27" i="34" s="1"/>
  <c r="D26" i="34"/>
  <c r="E26" i="34" s="1"/>
  <c r="G26" i="34" s="1"/>
  <c r="D25" i="34"/>
  <c r="E25" i="34" s="1"/>
  <c r="G25" i="34" s="1"/>
  <c r="D24" i="34"/>
  <c r="E24" i="34" s="1"/>
  <c r="G24" i="34" s="1"/>
  <c r="D3" i="34"/>
  <c r="D42" i="48"/>
  <c r="E42" i="48" s="1"/>
  <c r="G42" i="48" s="1"/>
  <c r="D41" i="48"/>
  <c r="E41" i="48" s="1"/>
  <c r="G41" i="48" s="1"/>
  <c r="D40" i="48"/>
  <c r="E40" i="48" s="1"/>
  <c r="G40" i="48" s="1"/>
  <c r="D39" i="48"/>
  <c r="E39" i="48" s="1"/>
  <c r="G39" i="48" s="1"/>
  <c r="D38" i="48"/>
  <c r="E38" i="48" s="1"/>
  <c r="G38" i="48" s="1"/>
  <c r="D37" i="48"/>
  <c r="E37" i="48" s="1"/>
  <c r="G37" i="48" s="1"/>
  <c r="D36" i="48"/>
  <c r="E36" i="48" s="1"/>
  <c r="G36" i="48" s="1"/>
  <c r="D35" i="48"/>
  <c r="E35" i="48" s="1"/>
  <c r="G35" i="48" s="1"/>
  <c r="D34" i="48"/>
  <c r="E34" i="48" s="1"/>
  <c r="G34" i="48" s="1"/>
  <c r="K17" i="25" l="1"/>
  <c r="G9" i="43"/>
  <c r="C6" i="25"/>
  <c r="E5" i="29"/>
  <c r="E4" i="29" s="1"/>
  <c r="C5" i="25"/>
  <c r="E72" i="29"/>
  <c r="D18" i="25" s="1"/>
  <c r="E18" i="25" s="1"/>
  <c r="E65" i="29"/>
  <c r="D17" i="25" s="1"/>
  <c r="E17" i="25" s="1"/>
  <c r="E58" i="29"/>
  <c r="D16" i="25" s="1"/>
  <c r="E53" i="29"/>
  <c r="D15" i="25" s="1"/>
  <c r="E48" i="29"/>
  <c r="E42" i="29"/>
  <c r="D13" i="25" s="1"/>
  <c r="E32" i="29"/>
  <c r="D11" i="25" s="1"/>
  <c r="E17" i="29"/>
  <c r="D8" i="25" s="1"/>
  <c r="E8" i="25" s="1"/>
  <c r="E13" i="29"/>
  <c r="D7" i="25" s="1"/>
  <c r="E10" i="29"/>
  <c r="E9" i="29" s="1"/>
  <c r="D6" i="25" s="1"/>
  <c r="E6" i="25" s="1"/>
  <c r="E79" i="29"/>
  <c r="E75" i="29" s="1"/>
  <c r="D19" i="25" s="1"/>
  <c r="E78" i="29"/>
  <c r="E77" i="29"/>
  <c r="E76" i="29"/>
  <c r="E74" i="29"/>
  <c r="E73" i="29"/>
  <c r="E71" i="29"/>
  <c r="E70" i="29"/>
  <c r="E69" i="29"/>
  <c r="E68" i="29"/>
  <c r="E67" i="29"/>
  <c r="E66" i="29"/>
  <c r="E64" i="29"/>
  <c r="E63" i="29"/>
  <c r="E62" i="29"/>
  <c r="E61" i="29"/>
  <c r="E60" i="29"/>
  <c r="E59" i="29"/>
  <c r="E57" i="29"/>
  <c r="E56" i="29"/>
  <c r="E55" i="29"/>
  <c r="E54" i="29"/>
  <c r="E52" i="29"/>
  <c r="E51" i="29"/>
  <c r="E50" i="29"/>
  <c r="E49" i="29"/>
  <c r="E47" i="29"/>
  <c r="E46" i="29"/>
  <c r="E45" i="29"/>
  <c r="E44" i="29"/>
  <c r="E43" i="29"/>
  <c r="E41" i="29"/>
  <c r="E40" i="29"/>
  <c r="E39" i="29"/>
  <c r="E38" i="29" s="1"/>
  <c r="D12" i="25" s="1"/>
  <c r="E12" i="25" s="1"/>
  <c r="E37" i="29"/>
  <c r="E36" i="29"/>
  <c r="E35" i="29"/>
  <c r="E34" i="29"/>
  <c r="E33" i="29"/>
  <c r="E31" i="29"/>
  <c r="E30" i="29"/>
  <c r="E29" i="29"/>
  <c r="E28" i="29" s="1"/>
  <c r="D10" i="25" s="1"/>
  <c r="E10" i="25" s="1"/>
  <c r="E27" i="29"/>
  <c r="E26" i="29"/>
  <c r="E25" i="29"/>
  <c r="E24" i="29"/>
  <c r="E23" i="29"/>
  <c r="E22" i="29" s="1"/>
  <c r="D9" i="25" s="1"/>
  <c r="E9" i="25" s="1"/>
  <c r="E21" i="29"/>
  <c r="E20" i="29"/>
  <c r="E19" i="29"/>
  <c r="E18" i="29"/>
  <c r="E16" i="29"/>
  <c r="E15" i="29"/>
  <c r="E14" i="29"/>
  <c r="E12" i="29"/>
  <c r="E11" i="29"/>
  <c r="E8" i="29"/>
  <c r="E7" i="29"/>
  <c r="E6" i="29"/>
  <c r="C19" i="25"/>
  <c r="C18" i="25"/>
  <c r="C17" i="25"/>
  <c r="C16" i="25"/>
  <c r="C15" i="25"/>
  <c r="C14" i="25"/>
  <c r="C13" i="25"/>
  <c r="C12" i="25"/>
  <c r="C11" i="25"/>
  <c r="C10" i="25"/>
  <c r="C9" i="25"/>
  <c r="C8" i="25"/>
  <c r="C7" i="25"/>
  <c r="G5" i="29"/>
  <c r="G79" i="29"/>
  <c r="G78" i="29"/>
  <c r="G77" i="29"/>
  <c r="G76" i="29"/>
  <c r="G74" i="29"/>
  <c r="G73" i="29"/>
  <c r="G71" i="29"/>
  <c r="G70" i="29"/>
  <c r="G69" i="29"/>
  <c r="G68" i="29"/>
  <c r="G67" i="29"/>
  <c r="G66" i="29"/>
  <c r="G64" i="29"/>
  <c r="G63" i="29"/>
  <c r="G62" i="29"/>
  <c r="G61" i="29"/>
  <c r="G60" i="29"/>
  <c r="G59" i="29"/>
  <c r="G57" i="29"/>
  <c r="G56" i="29"/>
  <c r="G55" i="29"/>
  <c r="G54" i="29"/>
  <c r="G52" i="29"/>
  <c r="G51" i="29"/>
  <c r="G50" i="29"/>
  <c r="G49" i="29"/>
  <c r="G47" i="29"/>
  <c r="G46" i="29"/>
  <c r="G45" i="29"/>
  <c r="G44" i="29"/>
  <c r="G43" i="29"/>
  <c r="G41" i="29"/>
  <c r="G40" i="29"/>
  <c r="G39" i="29"/>
  <c r="G37" i="29"/>
  <c r="G36" i="29"/>
  <c r="G35" i="29"/>
  <c r="G34" i="29"/>
  <c r="G33" i="29"/>
  <c r="G31" i="29"/>
  <c r="G30" i="29"/>
  <c r="G29" i="29"/>
  <c r="G27" i="29"/>
  <c r="G26" i="29"/>
  <c r="G25" i="29"/>
  <c r="G24" i="29"/>
  <c r="G23" i="29"/>
  <c r="G21" i="29"/>
  <c r="G20" i="29"/>
  <c r="G19" i="29"/>
  <c r="G18" i="29"/>
  <c r="G16" i="29"/>
  <c r="G15" i="29"/>
  <c r="G14" i="29"/>
  <c r="G12" i="29"/>
  <c r="G11" i="29"/>
  <c r="G10" i="29"/>
  <c r="G8" i="29"/>
  <c r="G7" i="29"/>
  <c r="G6" i="29"/>
  <c r="L17" i="25" l="1"/>
  <c r="E14" i="25"/>
  <c r="D14" i="25"/>
  <c r="D5" i="25"/>
  <c r="E16" i="25"/>
  <c r="E13" i="25"/>
  <c r="E11" i="25"/>
  <c r="E7" i="25"/>
  <c r="E15" i="25"/>
  <c r="D10" i="42"/>
  <c r="E10" i="42" s="1"/>
  <c r="G10" i="42" s="1"/>
  <c r="D7" i="42"/>
  <c r="E7" i="42" s="1"/>
  <c r="G7" i="42" s="1"/>
  <c r="D3" i="42"/>
  <c r="E3" i="42" s="1"/>
  <c r="G3" i="42" s="1"/>
  <c r="D7" i="47"/>
  <c r="E7" i="47" s="1"/>
  <c r="G7" i="47" s="1"/>
  <c r="D4" i="47"/>
  <c r="E4" i="47" s="1"/>
  <c r="D7" i="46"/>
  <c r="E7" i="46" s="1"/>
  <c r="G7" i="46" s="1"/>
  <c r="D5" i="46"/>
  <c r="E5" i="46" s="1"/>
  <c r="D4" i="46"/>
  <c r="E4" i="46" s="1"/>
  <c r="G4" i="46" s="1"/>
  <c r="D3" i="46"/>
  <c r="E3" i="46" s="1"/>
  <c r="G3" i="46" s="1"/>
  <c r="D3" i="44"/>
  <c r="E3" i="44" s="1"/>
  <c r="G3" i="44" s="1"/>
  <c r="D7" i="43"/>
  <c r="E7" i="43" s="1"/>
  <c r="G7" i="43" s="1"/>
  <c r="D5" i="43"/>
  <c r="E5" i="43" s="1"/>
  <c r="G5" i="43" s="1"/>
  <c r="D19" i="41"/>
  <c r="E19" i="41" s="1"/>
  <c r="G19" i="41" s="1"/>
  <c r="D18" i="41"/>
  <c r="E18" i="41" s="1"/>
  <c r="G18" i="41" s="1"/>
  <c r="D17" i="41"/>
  <c r="E17" i="41" s="1"/>
  <c r="G17" i="41" s="1"/>
  <c r="D16" i="41"/>
  <c r="E16" i="41" s="1"/>
  <c r="G16" i="41" s="1"/>
  <c r="D12" i="41"/>
  <c r="E12" i="41" s="1"/>
  <c r="G12" i="41" s="1"/>
  <c r="D10" i="41"/>
  <c r="E10" i="41" s="1"/>
  <c r="G10" i="41" s="1"/>
  <c r="D8" i="41"/>
  <c r="E8" i="41" s="1"/>
  <c r="G8" i="41" s="1"/>
  <c r="D7" i="41"/>
  <c r="E7" i="41" s="1"/>
  <c r="G7" i="41" s="1"/>
  <c r="D6" i="41"/>
  <c r="E6" i="41" s="1"/>
  <c r="G6" i="41" s="1"/>
  <c r="D3" i="41"/>
  <c r="E3" i="41" s="1"/>
  <c r="G3" i="41" s="1"/>
  <c r="D9" i="39"/>
  <c r="E9" i="39" s="1"/>
  <c r="G9" i="39" s="1"/>
  <c r="D7" i="39"/>
  <c r="E7" i="39" s="1"/>
  <c r="G7" i="39" s="1"/>
  <c r="D5" i="39"/>
  <c r="E5" i="39" s="1"/>
  <c r="G5" i="39" s="1"/>
  <c r="D6" i="40"/>
  <c r="E6" i="40" s="1"/>
  <c r="G6" i="40" s="1"/>
  <c r="D3" i="39"/>
  <c r="E3" i="39" s="1"/>
  <c r="G3" i="39" s="1"/>
  <c r="D9" i="38"/>
  <c r="E9" i="38" s="1"/>
  <c r="G9" i="38" s="1"/>
  <c r="D7" i="38"/>
  <c r="E7" i="38" s="1"/>
  <c r="G7" i="38" s="1"/>
  <c r="D5" i="38"/>
  <c r="E5" i="38" s="1"/>
  <c r="G5" i="38" s="1"/>
  <c r="D4" i="38"/>
  <c r="E4" i="38" s="1"/>
  <c r="G4" i="38" s="1"/>
  <c r="D3" i="38"/>
  <c r="E3" i="38" s="1"/>
  <c r="G3" i="38" s="1"/>
  <c r="L10" i="25" s="1"/>
  <c r="D11" i="37"/>
  <c r="E11" i="37" s="1"/>
  <c r="G11" i="37" s="1"/>
  <c r="D9" i="37"/>
  <c r="E9" i="37" s="1"/>
  <c r="G9" i="37" s="1"/>
  <c r="D7" i="37"/>
  <c r="E7" i="37" s="1"/>
  <c r="G7" i="37" s="1"/>
  <c r="D4" i="37"/>
  <c r="E4" i="37" s="1"/>
  <c r="G4" i="37" s="1"/>
  <c r="D25" i="36"/>
  <c r="E25" i="36" s="1"/>
  <c r="G25" i="36" s="1"/>
  <c r="D26" i="36"/>
  <c r="E26" i="36" s="1"/>
  <c r="G26" i="36" s="1"/>
  <c r="D20" i="36"/>
  <c r="E20" i="36" s="1"/>
  <c r="G20" i="36" s="1"/>
  <c r="D18" i="36"/>
  <c r="E18" i="36" s="1"/>
  <c r="G18" i="36" s="1"/>
  <c r="D17" i="36"/>
  <c r="E17" i="36" s="1"/>
  <c r="G17" i="36" s="1"/>
  <c r="D15" i="36"/>
  <c r="E15" i="36" s="1"/>
  <c r="G15" i="36" s="1"/>
  <c r="D14" i="36"/>
  <c r="E14" i="36" s="1"/>
  <c r="G14" i="36" s="1"/>
  <c r="D13" i="36"/>
  <c r="E13" i="36" s="1"/>
  <c r="G13" i="36" s="1"/>
  <c r="G6" i="25"/>
  <c r="H6" i="25" s="1"/>
  <c r="D19" i="34"/>
  <c r="E19" i="34" s="1"/>
  <c r="G19" i="34" s="1"/>
  <c r="D18" i="34"/>
  <c r="E18" i="34" s="1"/>
  <c r="G18" i="34" s="1"/>
  <c r="D17" i="34"/>
  <c r="E17" i="34" s="1"/>
  <c r="G17" i="34" s="1"/>
  <c r="D5" i="40"/>
  <c r="E5" i="40" s="1"/>
  <c r="G5" i="40" s="1"/>
  <c r="D4" i="40"/>
  <c r="E4" i="40" s="1"/>
  <c r="G4" i="40" s="1"/>
  <c r="E3" i="40"/>
  <c r="G3" i="40" s="1"/>
  <c r="K12" i="25" s="1"/>
  <c r="E3" i="48"/>
  <c r="G3" i="48" s="1"/>
  <c r="G17" i="25"/>
  <c r="D20" i="34"/>
  <c r="E20" i="34" s="1"/>
  <c r="G20" i="34" s="1"/>
  <c r="D9" i="36"/>
  <c r="E9" i="36" s="1"/>
  <c r="G9" i="36" s="1"/>
  <c r="D7" i="36"/>
  <c r="E7" i="36" s="1"/>
  <c r="G7" i="36" s="1"/>
  <c r="D6" i="36"/>
  <c r="E6" i="36" s="1"/>
  <c r="G6" i="36" s="1"/>
  <c r="D3" i="36"/>
  <c r="E3" i="36" s="1"/>
  <c r="G3" i="36" s="1"/>
  <c r="D5" i="35"/>
  <c r="E5" i="35" s="1"/>
  <c r="G5" i="35" s="1"/>
  <c r="E3" i="35"/>
  <c r="G3" i="35" s="1"/>
  <c r="D16" i="34"/>
  <c r="E16" i="34" s="1"/>
  <c r="G16" i="34" s="1"/>
  <c r="D15" i="34"/>
  <c r="E15" i="34" s="1"/>
  <c r="G15" i="34" s="1"/>
  <c r="D13" i="34"/>
  <c r="E13" i="34" s="1"/>
  <c r="G13" i="34" s="1"/>
  <c r="D10" i="34"/>
  <c r="E10" i="34" s="1"/>
  <c r="G10" i="34" s="1"/>
  <c r="D5" i="34"/>
  <c r="E5" i="34" s="1"/>
  <c r="G5" i="34" s="1"/>
  <c r="K8" i="25" l="1"/>
  <c r="K10" i="25"/>
  <c r="E19" i="25"/>
  <c r="G19" i="25" s="1"/>
  <c r="G4" i="47"/>
  <c r="L16" i="25"/>
  <c r="K16" i="25"/>
  <c r="K14" i="25"/>
  <c r="L14" i="25"/>
  <c r="L13" i="25"/>
  <c r="K13" i="25"/>
  <c r="L12" i="25"/>
  <c r="K11" i="25"/>
  <c r="L8" i="25"/>
  <c r="L7" i="25"/>
  <c r="K7" i="25"/>
  <c r="G5" i="46"/>
  <c r="L18" i="25" s="1"/>
  <c r="L11" i="25"/>
  <c r="G14" i="25"/>
  <c r="G18" i="25"/>
  <c r="G16" i="25"/>
  <c r="G13" i="25"/>
  <c r="G10" i="25"/>
  <c r="G8" i="25"/>
  <c r="G7" i="25"/>
  <c r="G12" i="25"/>
  <c r="G11" i="25"/>
  <c r="K18" i="25" l="1"/>
  <c r="K19" i="25"/>
  <c r="L19" i="25"/>
  <c r="D33" i="48"/>
  <c r="E33" i="48" s="1"/>
  <c r="G33" i="48" s="1"/>
  <c r="D32" i="48"/>
  <c r="E32" i="48" s="1"/>
  <c r="G32" i="48" s="1"/>
  <c r="D31" i="48"/>
  <c r="E31" i="48" s="1"/>
  <c r="G31" i="48" s="1"/>
  <c r="D30" i="48"/>
  <c r="E30" i="48" s="1"/>
  <c r="G30" i="48" s="1"/>
  <c r="D29" i="48"/>
  <c r="E29" i="48" s="1"/>
  <c r="G29" i="48" s="1"/>
  <c r="D28" i="48"/>
  <c r="E28" i="48" s="1"/>
  <c r="G28" i="48" s="1"/>
  <c r="D27" i="48"/>
  <c r="E27" i="48" s="1"/>
  <c r="G27" i="48" s="1"/>
  <c r="D26" i="48"/>
  <c r="E26" i="48" s="1"/>
  <c r="G26" i="48" s="1"/>
  <c r="D25" i="48"/>
  <c r="E25" i="48" s="1"/>
  <c r="G25" i="48" s="1"/>
  <c r="D24" i="48"/>
  <c r="E24" i="48" s="1"/>
  <c r="G24" i="48" s="1"/>
  <c r="D23" i="48"/>
  <c r="E23" i="48" s="1"/>
  <c r="G23" i="48" s="1"/>
  <c r="D22" i="48"/>
  <c r="E22" i="48" s="1"/>
  <c r="G22" i="48" s="1"/>
  <c r="D21" i="48"/>
  <c r="E21" i="48" s="1"/>
  <c r="G21" i="48" s="1"/>
  <c r="D20" i="48"/>
  <c r="E20" i="48" s="1"/>
  <c r="G20" i="48" s="1"/>
  <c r="D19" i="48"/>
  <c r="E19" i="48" s="1"/>
  <c r="G19" i="48" s="1"/>
  <c r="D18" i="48"/>
  <c r="E18" i="48" s="1"/>
  <c r="G18" i="48" s="1"/>
  <c r="D17" i="48"/>
  <c r="E17" i="48" s="1"/>
  <c r="G17" i="48" s="1"/>
  <c r="D16" i="48"/>
  <c r="E16" i="48" s="1"/>
  <c r="G16" i="48" s="1"/>
  <c r="D15" i="48"/>
  <c r="E15" i="48" s="1"/>
  <c r="G15" i="48" s="1"/>
  <c r="D14" i="48"/>
  <c r="E14" i="48" s="1"/>
  <c r="G14" i="48" s="1"/>
  <c r="D13" i="48"/>
  <c r="E13" i="48" s="1"/>
  <c r="G13" i="48" s="1"/>
  <c r="D12" i="48"/>
  <c r="E12" i="48" s="1"/>
  <c r="G12" i="48" s="1"/>
  <c r="D11" i="48"/>
  <c r="E11" i="48" s="1"/>
  <c r="G11" i="48" s="1"/>
  <c r="D10" i="48"/>
  <c r="E10" i="48" s="1"/>
  <c r="G10" i="48" s="1"/>
  <c r="D9" i="48"/>
  <c r="E9" i="48" s="1"/>
  <c r="G9" i="48" s="1"/>
  <c r="D8" i="48"/>
  <c r="E8" i="48" s="1"/>
  <c r="G8" i="48" s="1"/>
  <c r="D7" i="48"/>
  <c r="E7" i="48" s="1"/>
  <c r="G7" i="48" s="1"/>
  <c r="D6" i="48"/>
  <c r="E6" i="48" s="1"/>
  <c r="G6" i="48" s="1"/>
  <c r="D5" i="48"/>
  <c r="E5" i="48" s="1"/>
  <c r="G5" i="48" s="1"/>
  <c r="D4" i="48"/>
  <c r="E4" i="48" s="1"/>
  <c r="G4" i="48" s="1"/>
  <c r="D3" i="43"/>
  <c r="E3" i="43" s="1"/>
  <c r="G3" i="43" s="1"/>
  <c r="E3" i="37"/>
  <c r="G3" i="37" s="1"/>
  <c r="E3" i="34"/>
  <c r="G3" i="34" s="1"/>
  <c r="K15" i="25" l="1"/>
  <c r="L15" i="25"/>
  <c r="K9" i="25"/>
  <c r="L9" i="25"/>
  <c r="K5" i="25"/>
  <c r="L6" i="25"/>
  <c r="K6" i="25"/>
  <c r="E5" i="25"/>
  <c r="G5" i="25" s="1"/>
  <c r="H5" i="25" s="1"/>
  <c r="G15" i="25"/>
  <c r="G9" i="25"/>
  <c r="I79" i="29"/>
  <c r="I74" i="29"/>
  <c r="I71" i="29"/>
  <c r="I64" i="29"/>
  <c r="I57" i="29"/>
  <c r="I52" i="29"/>
  <c r="I47" i="29"/>
  <c r="I41" i="29"/>
  <c r="I37" i="29"/>
  <c r="I31" i="29"/>
  <c r="I27" i="29"/>
  <c r="I21" i="29"/>
  <c r="I16" i="29"/>
  <c r="I12" i="29"/>
  <c r="L5" i="25" l="1"/>
  <c r="G4" i="25"/>
  <c r="H4" i="25" s="1"/>
  <c r="I5" i="29"/>
  <c r="I20" i="29"/>
  <c r="I6" i="29"/>
  <c r="I26" i="29" l="1"/>
  <c r="I25" i="29"/>
  <c r="I45" i="29"/>
  <c r="I60" i="29"/>
  <c r="I63" i="29"/>
  <c r="I76" i="29"/>
  <c r="I66" i="29"/>
  <c r="I70" i="29"/>
  <c r="I54" i="29"/>
  <c r="I59" i="29"/>
  <c r="I7" i="29"/>
  <c r="I23" i="29"/>
  <c r="I43" i="29"/>
  <c r="I61" i="29"/>
  <c r="I67" i="29"/>
  <c r="I8" i="29"/>
  <c r="I15" i="29"/>
  <c r="I55" i="29"/>
  <c r="I14" i="29"/>
  <c r="I34" i="29"/>
  <c r="I33" i="29"/>
  <c r="I19" i="29"/>
  <c r="I50" i="29"/>
  <c r="I78" i="29"/>
  <c r="I73" i="29"/>
  <c r="I68" i="29"/>
  <c r="I51" i="29"/>
  <c r="I44" i="29"/>
  <c r="I36" i="29"/>
  <c r="I10" i="29"/>
  <c r="I77" i="29"/>
  <c r="I69" i="29"/>
  <c r="I62" i="29"/>
  <c r="I56" i="29"/>
  <c r="I49" i="29"/>
  <c r="I46" i="29"/>
  <c r="I40" i="29"/>
  <c r="I39" i="29"/>
  <c r="I35" i="29"/>
  <c r="I29" i="29"/>
  <c r="I30" i="29"/>
  <c r="I24" i="29"/>
  <c r="I18" i="29"/>
  <c r="I11" i="29"/>
  <c r="I3" i="29" l="1"/>
  <c r="K3" i="29" s="1"/>
  <c r="L3" i="29" l="1"/>
  <c r="J3" i="29"/>
  <c r="M3" i="29"/>
  <c r="J10" i="25"/>
  <c r="I10" i="25"/>
  <c r="J18" i="25"/>
  <c r="I18" i="25"/>
  <c r="I12" i="25"/>
  <c r="J12" i="25"/>
  <c r="I17" i="25"/>
  <c r="J17" i="25"/>
  <c r="H17" i="25"/>
  <c r="H18" i="25"/>
  <c r="H10" i="25"/>
  <c r="H12" i="25"/>
  <c r="J19" i="25" l="1"/>
  <c r="I19" i="25"/>
  <c r="H19" i="25"/>
  <c r="J16" i="25" l="1"/>
  <c r="I16" i="25"/>
  <c r="H16" i="25"/>
  <c r="I14" i="25" l="1"/>
  <c r="J14" i="25"/>
  <c r="I13" i="25"/>
  <c r="J13" i="25"/>
  <c r="H13" i="25"/>
  <c r="H14" i="25"/>
  <c r="J5" i="25" l="1"/>
  <c r="I5" i="25"/>
  <c r="J11" i="25"/>
  <c r="I11" i="25"/>
  <c r="H11" i="25"/>
  <c r="J15" i="25" l="1"/>
  <c r="I15" i="25"/>
  <c r="J8" i="25"/>
  <c r="I8" i="25"/>
  <c r="J9" i="25"/>
  <c r="I9" i="25"/>
  <c r="H8" i="25"/>
  <c r="H9" i="25"/>
  <c r="H15" i="25"/>
  <c r="J7" i="25" l="1"/>
  <c r="I7" i="25"/>
  <c r="H7" i="25"/>
  <c r="I4" i="25" l="1"/>
  <c r="J6" i="25"/>
  <c r="I6" i="25"/>
  <c r="J4" i="25" l="1"/>
</calcChain>
</file>

<file path=xl/sharedStrings.xml><?xml version="1.0" encoding="utf-8"?>
<sst xmlns="http://schemas.openxmlformats.org/spreadsheetml/2006/main" count="1218" uniqueCount="558">
  <si>
    <t>Principle 11: Climate Change</t>
  </si>
  <si>
    <t>0-20%</t>
  </si>
  <si>
    <t>20-40%</t>
  </si>
  <si>
    <t>40-60%</t>
  </si>
  <si>
    <t>60-80%</t>
  </si>
  <si>
    <t>&gt;80%</t>
  </si>
  <si>
    <t>FGDs</t>
  </si>
  <si>
    <t>Combination of above</t>
  </si>
  <si>
    <t>Yes</t>
  </si>
  <si>
    <t>No</t>
  </si>
  <si>
    <t>Paintings on Wall</t>
  </si>
  <si>
    <t>News Channel</t>
  </si>
  <si>
    <t>SMS from Agri Dept/IMD</t>
  </si>
  <si>
    <t>Fellow Farmers</t>
  </si>
  <si>
    <t>Gram Panchayat</t>
  </si>
  <si>
    <t>Beneficiaries</t>
  </si>
  <si>
    <t>Nominated</t>
  </si>
  <si>
    <t>&lt;5</t>
  </si>
  <si>
    <t>5 to 10</t>
  </si>
  <si>
    <t>10 to 15</t>
  </si>
  <si>
    <t>&gt;15</t>
  </si>
  <si>
    <t>weekly</t>
  </si>
  <si>
    <t>fortnightly</t>
  </si>
  <si>
    <t>monthly</t>
  </si>
  <si>
    <t>six monthly</t>
  </si>
  <si>
    <t>annualy</t>
  </si>
  <si>
    <t>Request from beneficiaries</t>
  </si>
  <si>
    <t>Suggested by Experts</t>
  </si>
  <si>
    <t>Through PRA</t>
  </si>
  <si>
    <t xml:space="preserve">Water scarcity </t>
  </si>
  <si>
    <t>Deforestation</t>
  </si>
  <si>
    <t xml:space="preserve">Degradation / depletion  of water resources </t>
  </si>
  <si>
    <t>Degradation of soil quality</t>
  </si>
  <si>
    <t>How is this being ensured?</t>
  </si>
  <si>
    <t>How is the monitoring done?</t>
  </si>
  <si>
    <t>Through Gram Panchayat</t>
  </si>
  <si>
    <t>Has the feedback been recorded on the interpretation, use and access to  IEC material?</t>
  </si>
  <si>
    <t>Relevant trainings conducted</t>
  </si>
  <si>
    <t>Built Institutional Capacities</t>
  </si>
  <si>
    <t>How is the community ownership ensured during the process?</t>
  </si>
  <si>
    <t>At the time of planning</t>
  </si>
  <si>
    <t>Water Contamination due to Fartilizers/Pesticides</t>
  </si>
  <si>
    <t>Has the physical infrastructure created desired impact to withstand climate change?</t>
  </si>
  <si>
    <t>Percentage HHs having increased access to secured livelihoods?</t>
  </si>
  <si>
    <t>Institutional Capacity Created through interventions? (village level meetings conducted independently by the institution-without NGOs support)</t>
  </si>
  <si>
    <t>Percentage of households and communities having increased acces to climate related information and assets created?</t>
  </si>
  <si>
    <t>Selection Criteria</t>
  </si>
  <si>
    <t>Involved in Construction</t>
  </si>
  <si>
    <t>Monitoring done by</t>
  </si>
  <si>
    <t>Satisy accesss and equity</t>
  </si>
  <si>
    <t>Marginalized group involved in the planning process (% SC/ST Population)</t>
  </si>
  <si>
    <t>Marginalized group involved in the planning process (% women)</t>
  </si>
  <si>
    <t>How is the sustainability of the structures ensured post project completion? (Training/Capacity Building)</t>
  </si>
  <si>
    <t>Community land</t>
  </si>
  <si>
    <t>Private land</t>
  </si>
  <si>
    <t>Panchayat land</t>
  </si>
  <si>
    <t>Permission taken from Gram Panchayat</t>
  </si>
  <si>
    <t>Compensation paid to individual farmer</t>
  </si>
  <si>
    <t>Permission taken from Forest Department</t>
  </si>
  <si>
    <t>Permission taken from Block Office</t>
  </si>
  <si>
    <t>Existing</t>
  </si>
  <si>
    <t>New Created</t>
  </si>
  <si>
    <t>During PRA</t>
  </si>
  <si>
    <t>Detailed discussions with beneficiaries</t>
  </si>
  <si>
    <t>Not taken into account</t>
  </si>
  <si>
    <t>If Yes, describe the location of the critical habitat in relation to the project and why it cannot be avoided?</t>
  </si>
  <si>
    <t>How is this ensured?</t>
  </si>
  <si>
    <t>Periodic Workshops</t>
  </si>
  <si>
    <t>Training of Trainers</t>
  </si>
  <si>
    <t>IEC Material</t>
  </si>
  <si>
    <t>Are there any known invasive species introduced as part of the project?</t>
  </si>
  <si>
    <t>Are there roles and responsibilities well defined?</t>
  </si>
  <si>
    <t>Gender Expert with the PIA</t>
  </si>
  <si>
    <t>FGDs with women beneficiaries</t>
  </si>
  <si>
    <t>Does the PIA have a women staff for project execution to ensure specific consultations with women beneficiaries?</t>
  </si>
  <si>
    <t>Recharging of individual wells</t>
  </si>
  <si>
    <t>Through Gravity (Channels)</t>
  </si>
  <si>
    <t>Lifting from Pumps by beneficiaries</t>
  </si>
  <si>
    <t>Use of Solar Pumps</t>
  </si>
  <si>
    <t>Through Project Funding</t>
  </si>
  <si>
    <t>Are the documents accessible to the beneficiares?</t>
  </si>
  <si>
    <t>Principle 7: Indigenous Peoples</t>
  </si>
  <si>
    <t>If Yes, have they been involved in the planning and implementation?</t>
  </si>
  <si>
    <t>Have these consulations been documented?</t>
  </si>
  <si>
    <t>Does any of the project activity lead to disruption of the natural habitat of the indigenous people?</t>
  </si>
  <si>
    <t>Cluster of Villages</t>
  </si>
  <si>
    <t>Gram Panchayat Level</t>
  </si>
  <si>
    <t>Block Level</t>
  </si>
  <si>
    <t>How was the need for these  established?</t>
  </si>
  <si>
    <t>Have the perceptions of women pertaining to their drudgery recorded?</t>
  </si>
  <si>
    <t>How are these recorded?</t>
  </si>
  <si>
    <t>Percentage HHs having increased access to appropriate technologies?</t>
  </si>
  <si>
    <t>Through developed indicators</t>
  </si>
  <si>
    <t>Has the introduction of technology led to any of the following?</t>
  </si>
  <si>
    <t>Disruption of traditional ways</t>
  </si>
  <si>
    <t>non-use of technology</t>
  </si>
  <si>
    <t>alienation among the community</t>
  </si>
  <si>
    <t>Marginalized group involved in the discussions (% SC/ST Population)</t>
  </si>
  <si>
    <t>Marginalized group involved in the discussions  (% women)</t>
  </si>
  <si>
    <t>How many women beneficiaries are involved in developing and dissemenating the data?</t>
  </si>
  <si>
    <t>Principle 12: Pollution Prevention and Resource Efficiency</t>
  </si>
  <si>
    <t>Perception of community on the overall program and its effectiveness? (percentage of HHs giving feedback for the program?)</t>
  </si>
  <si>
    <t>Communities showing changes in adaptive behaviour and capacity? (% communities showing changes in cropping pattern with seasons)</t>
  </si>
  <si>
    <t>Communities showing changes in adaptive behaviour and capacity? (% communities showing income diversification)</t>
  </si>
  <si>
    <t>Communities showing changes in adaptive behaviour and capacity? (% communities using the climate data and maps generated as part of the project)</t>
  </si>
  <si>
    <t>How are the grievances resolved?</t>
  </si>
  <si>
    <t>Through Institutions Created/Strengthened</t>
  </si>
  <si>
    <t>Better/ enhanced access</t>
  </si>
  <si>
    <t>Equity</t>
  </si>
  <si>
    <t>Both</t>
  </si>
  <si>
    <t>Indicators</t>
  </si>
  <si>
    <t>Technical Experts</t>
  </si>
  <si>
    <t>Was the detailed plan of proposed activities shared with the commuity before the process?</t>
  </si>
  <si>
    <t>From where have the inputs (seeds, improved technolgies, organic fertilizers, etc) been provided to the individual farmers?</t>
  </si>
  <si>
    <t>Trusted Vendor complying to standards</t>
  </si>
  <si>
    <t>Agriculture Department</t>
  </si>
  <si>
    <t>How are the quality standards of these inputs ensured?</t>
  </si>
  <si>
    <t>Is technical expertise for the proposed interventions easily accesible for the individual farmers?</t>
  </si>
  <si>
    <t>Percentage HHs adopting the improved agricultural practices ?</t>
  </si>
  <si>
    <t>Was the detailed plan of the conservation activities shared with the commuity before the process?</t>
  </si>
  <si>
    <t xml:space="preserve">Represenation from all social groups (% Participation of SC/ST in PRA )
</t>
  </si>
  <si>
    <t>Do all the beneficiaries have access to weather advisories?</t>
  </si>
  <si>
    <t>How many beneficiaries have been able to use the data?</t>
  </si>
  <si>
    <t>Trainings &amp; Capacity Building</t>
  </si>
  <si>
    <t>None</t>
  </si>
  <si>
    <t>VDCs</t>
  </si>
  <si>
    <t>SHGs</t>
  </si>
  <si>
    <t>List by Gram Panchayat</t>
  </si>
  <si>
    <t>How many women beneficiaries are involved in the planning process for the activities proposed by the institutions?</t>
  </si>
  <si>
    <t>How many training/capacity building sessions have been conducted?</t>
  </si>
  <si>
    <t>Project Activities</t>
  </si>
  <si>
    <t>Village level issues</t>
  </si>
  <si>
    <t>Beneficiary Selection</t>
  </si>
  <si>
    <t>Were there any discussions on the ESP &amp; Gender Policy implementation at the project level?</t>
  </si>
  <si>
    <t>Are the institutions aware of the ESP &amp; Gender Policy?</t>
  </si>
  <si>
    <t>Frequency of meetings of the VDCs?</t>
  </si>
  <si>
    <t>Are the minutes of the meetings documented?</t>
  </si>
  <si>
    <t>Regular follow-up by PIA</t>
  </si>
  <si>
    <t>Institutional Audit by PIA</t>
  </si>
  <si>
    <t>Participation of PIA staff in the meetings</t>
  </si>
  <si>
    <t>Not Done</t>
  </si>
  <si>
    <t>Regular Follow-up</t>
  </si>
  <si>
    <t>Audit</t>
  </si>
  <si>
    <t>How is their participation ensured?</t>
  </si>
  <si>
    <t>Availability of easily understandable Maps/Images at Village Level?</t>
  </si>
  <si>
    <t>How have the beneficiaries been selected for the activities?</t>
  </si>
  <si>
    <t>Loss of Lives</t>
  </si>
  <si>
    <t>Loss of Livelihoods</t>
  </si>
  <si>
    <t>Loss of Property</t>
  </si>
  <si>
    <t>VDC</t>
  </si>
  <si>
    <t>PIA Staff</t>
  </si>
  <si>
    <t>Did the community have a say in the procurement process?</t>
  </si>
  <si>
    <t>How was this ensured?</t>
  </si>
  <si>
    <t>through VDCs</t>
  </si>
  <si>
    <t>Village level meetings</t>
  </si>
  <si>
    <t>Empowering the community</t>
  </si>
  <si>
    <t>Not ensured</t>
  </si>
  <si>
    <t>Has the feedback on the functioning/advisories recored through the beneficiaries?</t>
  </si>
  <si>
    <t>Forwarded by VDC</t>
  </si>
  <si>
    <t>through VDC</t>
  </si>
  <si>
    <t>VDC/SHG Corpus</t>
  </si>
  <si>
    <t>Not Decided Yet</t>
  </si>
  <si>
    <t>List given by VDC</t>
  </si>
  <si>
    <t>Was the design/activity plan shared with the commuity before construction process?</t>
  </si>
  <si>
    <t>Regular Trainings &amp; Capacity Building</t>
  </si>
  <si>
    <t>At the time of Project Planning</t>
  </si>
  <si>
    <t>Through Project Design</t>
  </si>
  <si>
    <t>Is the PIA and its executing staff aware of the invasive species and their impact?</t>
  </si>
  <si>
    <t>Are there any alternative for Lift/Pumping of water  envisaged? (E.g Solar Pumps, etc)</t>
  </si>
  <si>
    <t>How is the quantification of reduced drudgery of women due to the improved practices/efficient activities/specific infrastructure (like wheel for cart, etc) envisaged?</t>
  </si>
  <si>
    <t>Through VDC meetings</t>
  </si>
  <si>
    <t>Training of VDC</t>
  </si>
  <si>
    <t>Private Land owner</t>
  </si>
  <si>
    <t>Forest Dept.</t>
  </si>
  <si>
    <t>Mentioned in ToR with VDC</t>
  </si>
  <si>
    <t>Are indigenous/vulnerable tribes  present as part of the project?</t>
  </si>
  <si>
    <t>How are the rights of the indigenous/tribal people ensured?</t>
  </si>
  <si>
    <t>Hybrid Seeds</t>
  </si>
  <si>
    <t>Indigenous Seeds</t>
  </si>
  <si>
    <t>Seeds not easily available</t>
  </si>
  <si>
    <t>From trusted vendor</t>
  </si>
  <si>
    <t>How many women beneficiaries are part of the village level institutions?</t>
  </si>
  <si>
    <t>Are there women representaives in the VDCs/CBOs?</t>
  </si>
  <si>
    <t>Within Districts</t>
  </si>
  <si>
    <t>Inter State</t>
  </si>
  <si>
    <t>Project Funding</t>
  </si>
  <si>
    <t>From the selected Person</t>
  </si>
  <si>
    <t>Combination</t>
  </si>
  <si>
    <t>Were the technicalities/processes discussed with the community (like Isotope Mapping, Spring shed Planning, etc.?)</t>
  </si>
  <si>
    <t>Have technical experts visited and conducted village level workshops?</t>
  </si>
  <si>
    <t>Have the problems related to the ecosystem documented through PRA/FGDs?</t>
  </si>
  <si>
    <t>Soil Erosion</t>
  </si>
  <si>
    <t>Landlsides</t>
  </si>
  <si>
    <t>Loss of Biodiversity</t>
  </si>
  <si>
    <t xml:space="preserve">Increase in human-animal conflicts </t>
  </si>
  <si>
    <t>Drinking Water Issues</t>
  </si>
  <si>
    <t>Planning with Community</t>
  </si>
  <si>
    <t>Suggested by Technical Experts</t>
  </si>
  <si>
    <t>FGDs with selected beneficiaries</t>
  </si>
  <si>
    <t>Through Water User Groups</t>
  </si>
  <si>
    <t>Quarterly</t>
  </si>
  <si>
    <t>Fortnightly</t>
  </si>
  <si>
    <t>Monthly</t>
  </si>
  <si>
    <t>Six monthly</t>
  </si>
  <si>
    <t>Climate Resource Center</t>
  </si>
  <si>
    <t>Discussed during PRA/FGDs</t>
  </si>
  <si>
    <t>Reduced health hazards</t>
  </si>
  <si>
    <t>Lab Tests done</t>
  </si>
  <si>
    <t>Certificate given by vendor</t>
  </si>
  <si>
    <t>% Germination test done</t>
  </si>
  <si>
    <t>Were the technicalities/processes discussed with the community?</t>
  </si>
  <si>
    <t>High</t>
  </si>
  <si>
    <t>Low</t>
  </si>
  <si>
    <t>No Action</t>
  </si>
  <si>
    <t>Combination of 2 to 4</t>
  </si>
  <si>
    <t>Annually</t>
  </si>
  <si>
    <t>Research Institutions/NGOs</t>
  </si>
  <si>
    <t>One</t>
  </si>
  <si>
    <t>Two</t>
  </si>
  <si>
    <t>Three</t>
  </si>
  <si>
    <t>More than three</t>
  </si>
  <si>
    <t>Not Ensured</t>
  </si>
  <si>
    <t>Beneficiary Participation</t>
  </si>
  <si>
    <t>Building Ownership through Trainings</t>
  </si>
  <si>
    <t xml:space="preserve">Principles </t>
  </si>
  <si>
    <t>Principle 1: Compliance with the Law</t>
  </si>
  <si>
    <t>Principle 4: Human Rights</t>
  </si>
  <si>
    <t>Principle 6: Core Labour Rights</t>
  </si>
  <si>
    <t>Principle 10: Conservation of Biological Diversity</t>
  </si>
  <si>
    <t>Principle 13: Public Health.</t>
  </si>
  <si>
    <t>Krishi Seva Kendras</t>
  </si>
  <si>
    <t>Not Received</t>
  </si>
  <si>
    <t>PIA Staff only</t>
  </si>
  <si>
    <t>Not Maintained</t>
  </si>
  <si>
    <t>PIA office</t>
  </si>
  <si>
    <t>with VDCs</t>
  </si>
  <si>
    <t>Selected by PIA Staff</t>
  </si>
  <si>
    <t>Gram Panchayat List</t>
  </si>
  <si>
    <t>Wealth Ranking/PRA/FGDs</t>
  </si>
  <si>
    <t>Validated by VDC</t>
  </si>
  <si>
    <t>Forest land</t>
  </si>
  <si>
    <t>Not Shared</t>
  </si>
  <si>
    <t>No Impact</t>
  </si>
  <si>
    <t>Not Conducted</t>
  </si>
  <si>
    <t>No Change</t>
  </si>
  <si>
    <t>Engagement in alternate livelihoods</t>
  </si>
  <si>
    <t>Increase in Girls' School enrolment</t>
  </si>
  <si>
    <t>Not Provided</t>
  </si>
  <si>
    <t>through Project Funds</t>
  </si>
  <si>
    <t>Not Monitored</t>
  </si>
  <si>
    <t>Not Signed</t>
  </si>
  <si>
    <t>Common/Panchayat Land</t>
  </si>
  <si>
    <t>Not established</t>
  </si>
  <si>
    <t>Village level</t>
  </si>
  <si>
    <t>Animal Husbandry Dept.</t>
  </si>
  <si>
    <t>Ensured through Gram Panchayat</t>
  </si>
  <si>
    <t>Ensured through VDCs</t>
  </si>
  <si>
    <t>Interventions Mostly through beneficiaries</t>
  </si>
  <si>
    <t>FGDs with beneficiaries</t>
  </si>
  <si>
    <t>Contract with vendor</t>
  </si>
  <si>
    <t>Govt. Department</t>
  </si>
  <si>
    <t>No System</t>
  </si>
  <si>
    <t>Through VDC</t>
  </si>
  <si>
    <t>Written Complaints to PIA</t>
  </si>
  <si>
    <t>During project implementation</t>
  </si>
  <si>
    <t>Was the detailed plan of the interventions shared with the commuity before the process?</t>
  </si>
  <si>
    <t>S No</t>
  </si>
  <si>
    <t>Moderate</t>
  </si>
  <si>
    <r>
      <t xml:space="preserve">Estimated Risk 
</t>
    </r>
    <r>
      <rPr>
        <i/>
        <sz val="12"/>
        <color theme="1"/>
        <rFont val="Cambria"/>
        <family val="1"/>
      </rPr>
      <t>(Risk = Probability X Impact)</t>
    </r>
  </si>
  <si>
    <t>Overall Risk Assessment</t>
  </si>
  <si>
    <t>Arid/Semi-Arid</t>
  </si>
  <si>
    <t>Mountain</t>
  </si>
  <si>
    <t>Coastal</t>
  </si>
  <si>
    <t>Severity / Intensity of Impact</t>
  </si>
  <si>
    <t>Severe</t>
  </si>
  <si>
    <t>Significant</t>
  </si>
  <si>
    <t xml:space="preserve">What is the likelihood that the Project would have inequitable or discriminatory access to basic health services, clean water and sanitation, energy, education, housing, safe and decent working conditions, and land rights ? </t>
  </si>
  <si>
    <t xml:space="preserve">What is the likelihood that the project would exacerbate existing inequities, particularly with respect to marginalized or vulnerable groups ? </t>
  </si>
  <si>
    <t>What is the likelihood that the project will impose disproportionate adverse impacts on marginalized and vulnerable groups including children, women and girls, the elderly, indigenous people, tribal groups, displaced people, refugees, people living with disabilities, and people living with HIV/AIDS ?</t>
  </si>
  <si>
    <t>What is the likelihood that the Project would exclude any potentially affected stakeholders, in particular marginalized groups, from fully participating in decisions that may affect them?</t>
  </si>
  <si>
    <t>What is the likelihood that any component of the project will violate fundamental human rights ?</t>
  </si>
  <si>
    <t>Is there a likelyhood that the Project will lead to adverse impacts on enjoyment of the human rights of the affected population and particularly of marginalized groups?</t>
  </si>
  <si>
    <t>Insignificant</t>
  </si>
  <si>
    <t>What is the likelihood that  that the Project would exacerbate conflicts among and/or the risk of violence to project-affected communities and individuals?</t>
  </si>
  <si>
    <t>What is the likelihood that the project will exacerbate gender inequality or the consequences of gender inequality.</t>
  </si>
  <si>
    <t>What is the likelihood that the project will include elements that are known to exclude or hamper a gender group based on legal, regulatory, or customary grounds ?</t>
  </si>
  <si>
    <t>What is the likelihood that the project will lead to disproportionate adverse effects on women and men during the development process?</t>
  </si>
  <si>
    <t>What is the likelihood that the Project will violate core labour standards as identified by the International Labour Organization ?
(For example: Right to collective bargaining, forced or compulsory labour, child labour, discrimination in respect of employment and occupation)</t>
  </si>
  <si>
    <t>What is the likelihood that the Project will be inconsistent with the rights and responsibilities set forth in the UN Declaration on the Rights of Indigenous Peoples ?</t>
  </si>
  <si>
    <t>What is the likelihood that the Project will violate applicable international instruments relating to indigenous peoples, e.g., any treaties, conventions, protocols, or other international instruments related to indigenous peoples to which the project/programme country is a party and that are currently in force ?</t>
  </si>
  <si>
    <t>What is the likelihood that the Project will adversely affect the development priorities of indigenous peoples as defined by them?</t>
  </si>
  <si>
    <t>What is the likelihood that the  Project will involve the utilization and/or commercial development of natural resources on lands and territories claimed by indigenous peoples?</t>
  </si>
  <si>
    <t xml:space="preserve">What is the likelihood that the project will cause involunrtary resettlement ? </t>
  </si>
  <si>
    <t>What is the likelihood that the Project will possibly result in economic displacement (e.g. loss of assets or access to resources due to land acquisition or access restrictions – even in the absence of physical relocation)?</t>
  </si>
  <si>
    <t>What is the likelihood that the Project will involve unjustified conversion of critical natural habitats, including those, that are (a) legally protected; (b) officially proposed for protection; (c) recognized by authoritative sources for their high conservation value, including as critical habitat; or (d) recognized as protected by traditional or indigenous local communitie?</t>
  </si>
  <si>
    <t>What is the likelihood that the Project will involve unjustified degradation of critical natural habitats, including those, that are (a) legally protected; (b) officially proposed for protection; (c) recognized by authoritative sources for their high conservation value, including as critical habitat; or (d) recognized as protected by traditional or indigenous local communitie?</t>
  </si>
  <si>
    <t>What is the likelihood that the Project will involve harvesting of natural forests ?</t>
  </si>
  <si>
    <t>What is the likelihood that the Project will involve the production and/or harvesting of fish populations or other aquatic species?</t>
  </si>
  <si>
    <t xml:space="preserve">What is the likelihood that a component of the project will cause significant or unjustified reduction or loss of biological diversity ?   </t>
  </si>
  <si>
    <t>What is the likelihood that the Project will pose a risk of introducing invasive alien species?</t>
  </si>
  <si>
    <t>What is the likelihood that the Project activities will pose risks to endangered species?</t>
  </si>
  <si>
    <t>What is the likelihood that the Project will cause significant or unjustified increase in greenhouse gas emissions or other drivers of climate change?</t>
  </si>
  <si>
    <t>What is the likelihood that the potential outcomes of the Project will be sensitive or vulnerable to potential impacts of climate change?</t>
  </si>
  <si>
    <t>What is the likelihood that the Project will directly or indirectly increase social and environmental vulnerability to climate change now or in the future (also known as maladaptive practices)?
(For example, changes to land use planning may encourage further development of floodplains, potentially increasing the population’s vulnerability to climate change, specifically flooding.)</t>
  </si>
  <si>
    <t>What is the likelihood that the Project will potentially result in the release of pollutants to the environment with the potential for adverse local, regional, and/or transboundary impacts?</t>
  </si>
  <si>
    <t>What is the likelihood that the Project will potentially result in the generation of waste (both hazardous and non-hazardous)?</t>
  </si>
  <si>
    <r>
      <t>What is the likelihood that the Project will propose use of chemicals or materials subject to international bans or phase-outs?
(</t>
    </r>
    <r>
      <rPr>
        <i/>
        <sz val="11"/>
        <color theme="1"/>
        <rFont val="Cambria"/>
        <family val="1"/>
      </rPr>
      <t>For example, DDT, PCBs and other chemicals listed in international conventions)</t>
    </r>
  </si>
  <si>
    <t>What is the likelihood that the Project will involve the application of pesticides that may have a negative effect on the environment or human health?</t>
  </si>
  <si>
    <t>What is the likelihood that the Project will include activities that require significant consumption of raw materials, energy, and/or water?</t>
  </si>
  <si>
    <t>What is the likelihood that the Project will pose potential risks to community health and safety due to the transport, storage, and use and/or disposal of hazardous or dangerous materials (e.g. explosives, fuel and other chemicals during construction and operation)?</t>
  </si>
  <si>
    <t>What is the likelihood that the failure of structural elements of the Project will pose risks to communities? (e.g. collapse of buildings or infrastructure)</t>
  </si>
  <si>
    <t>What is the likelihood that the Project will be susceptible to or lead to increased vulnerability to earthquakes, subsidence, landslides, erosion, flooding or extreme climatic conditions?</t>
  </si>
  <si>
    <t>What is the likelihood that the Project will result in potential increased health risks (e.g. from water-borne or other vector-borne diseases or communicable infections such as HIV/AIDS)?</t>
  </si>
  <si>
    <t>What is the likelihood that the Project will pose potential risks and vulnerabilities related to occupational health and safety due to physical, chemical, biological, and radiological hazards during Project construction, operation, or decommissioning?</t>
  </si>
  <si>
    <t>What is the likelihood that the project will cause alteration, damage, or removal of any physical cultural resources, cultural sites, and sites with unique natural values recognized as such at the community, national or international level.</t>
  </si>
  <si>
    <t>What is the likelihood that the project will lead to conversion of productive lands or land that provides valuable ecosystem services ?</t>
  </si>
  <si>
    <t>What is the likelihood that the project will lead to degradation of productive lands or land that provides valuable ecosystem services ?</t>
  </si>
  <si>
    <t xml:space="preserve">What is the likelihood that  a component of the project may lead to loss of productive top soil ? </t>
  </si>
  <si>
    <t>Overall Risk Screening</t>
  </si>
  <si>
    <r>
      <t xml:space="preserve">Estimated Risk Score
</t>
    </r>
    <r>
      <rPr>
        <i/>
        <sz val="12"/>
        <color theme="1"/>
        <rFont val="Cambria"/>
        <family val="1"/>
      </rPr>
      <t>(Risk = Probability X Impact)</t>
    </r>
  </si>
  <si>
    <r>
      <t xml:space="preserve">Impact Score
</t>
    </r>
    <r>
      <rPr>
        <sz val="13"/>
        <color theme="1"/>
        <rFont val="Cambria"/>
        <family val="1"/>
      </rPr>
      <t>Se</t>
    </r>
    <r>
      <rPr>
        <i/>
        <sz val="13"/>
        <color theme="1"/>
        <rFont val="Cambria"/>
        <family val="1"/>
      </rPr>
      <t>vere =5
Significant = 4
Moderate = 3
Low = 2
Insignificant =1</t>
    </r>
  </si>
  <si>
    <r>
      <t xml:space="preserve">Project Category
Category A </t>
    </r>
    <r>
      <rPr>
        <i/>
        <sz val="14"/>
        <color theme="1"/>
        <rFont val="Cambria"/>
        <family val="1"/>
      </rPr>
      <t xml:space="preserve">(Risk Score &gt;=8)
</t>
    </r>
    <r>
      <rPr>
        <b/>
        <i/>
        <sz val="14"/>
        <color theme="1"/>
        <rFont val="Cambria"/>
        <family val="1"/>
      </rPr>
      <t>Category B</t>
    </r>
    <r>
      <rPr>
        <i/>
        <sz val="14"/>
        <color theme="1"/>
        <rFont val="Cambria"/>
        <family val="1"/>
      </rPr>
      <t xml:space="preserve"> (Risk Score &gt;=4,&lt;=7)
</t>
    </r>
    <r>
      <rPr>
        <b/>
        <i/>
        <sz val="14"/>
        <color theme="1"/>
        <rFont val="Cambria"/>
        <family val="1"/>
      </rPr>
      <t>Category C</t>
    </r>
    <r>
      <rPr>
        <i/>
        <sz val="14"/>
        <color theme="1"/>
        <rFont val="Cambria"/>
        <family val="1"/>
      </rPr>
      <t xml:space="preserve"> (Risk Score &gt;2,&lt;4)
</t>
    </r>
    <r>
      <rPr>
        <b/>
        <i/>
        <sz val="14"/>
        <color theme="1"/>
        <rFont val="Cambria"/>
        <family val="1"/>
      </rPr>
      <t>Category D</t>
    </r>
    <r>
      <rPr>
        <i/>
        <sz val="14"/>
        <color theme="1"/>
        <rFont val="Cambria"/>
        <family val="1"/>
      </rPr>
      <t xml:space="preserve"> (Risk Score &gt;=1,&lt;=2)</t>
    </r>
    <r>
      <rPr>
        <b/>
        <i/>
        <sz val="14"/>
        <color theme="1"/>
        <rFont val="Cambria"/>
        <family val="1"/>
      </rPr>
      <t xml:space="preserve">
</t>
    </r>
  </si>
  <si>
    <t>Considerable impact on public health/natural resources</t>
  </si>
  <si>
    <t>Will the project involve alteration of natural drainage system?</t>
  </si>
  <si>
    <t>Whether construction debris and waste during construction can cause health hazard?</t>
  </si>
  <si>
    <t>Applicable Laws</t>
  </si>
  <si>
    <t>Adherence to Law (Yes/No)</t>
  </si>
  <si>
    <t>Wildlife Protection Act, 1972</t>
  </si>
  <si>
    <t>Water (Prevention and Control of Pollution) Act , 1974</t>
  </si>
  <si>
    <t>Water (Prevention and Control of Pollution) Cess Act, 1977</t>
  </si>
  <si>
    <t>Air (Prevention and Control of Pollution) Act, 1981</t>
  </si>
  <si>
    <t>Forest (Conservation) Act, 1980 – Amendments in 1988</t>
  </si>
  <si>
    <t>Environment (Protection) Act, 1986</t>
  </si>
  <si>
    <t>National Environmental Appellate Authority Act, 1997</t>
  </si>
  <si>
    <t>Energy Conservation Act, 2001</t>
  </si>
  <si>
    <t>Protection of Plant Varieties and Farmers' Rights Act of 2001</t>
  </si>
  <si>
    <t>Biological Diversity Act 2002</t>
  </si>
  <si>
    <t>Wild Life (Protection) Amendment Act, 2002</t>
  </si>
  <si>
    <t>Coastal Aquaculture Authority Act, 2005</t>
  </si>
  <si>
    <t>Special Economic Zones Act, 2005</t>
  </si>
  <si>
    <t>National Green Tribunal Act, 2010</t>
  </si>
  <si>
    <t>Hazardous and Other Wastes (Management and Transboundary Movement) Rules, 2016</t>
  </si>
  <si>
    <t>Workmen’s Compensation Act, 1923</t>
  </si>
  <si>
    <t>Payment of Wages Act, 1936</t>
  </si>
  <si>
    <t>Minimum Wages Act, 1948</t>
  </si>
  <si>
    <t>Maternity Benefits Act, 1961</t>
  </si>
  <si>
    <t>Bonded Labour System (Abolition) Act, 1976</t>
  </si>
  <si>
    <t>Inter- State Migrant Workmen (Regulation of Employment and Conditions of Service) Act, 1979</t>
  </si>
  <si>
    <t>Child Labour (Prohibition &amp; Regulation) Act, 1986</t>
  </si>
  <si>
    <t>Equal Remuneration Act, 1976</t>
  </si>
  <si>
    <t>National Commission for Backward Classes Act, 1993</t>
  </si>
  <si>
    <t>National Rural Employment Guarantee Act, 2005</t>
  </si>
  <si>
    <t>The Scheduled Tribes and Other Traditional Forest Dwellers (Recognition of Forest Rights) Act, 2006</t>
  </si>
  <si>
    <t>Protection of Human Rights (Amendment) Act, 2006</t>
  </si>
  <si>
    <t>Right to Fair Compensation and Transparency in Land Acquisition, Rehabilitation and Resettlement Act, 2013</t>
  </si>
  <si>
    <t>The Scheduled Castes And The Scheduled Tribes (Prevention Of Atrocities) Act 1989</t>
  </si>
  <si>
    <t>E-waste (Management), Rules, 2016</t>
  </si>
  <si>
    <t>The Ancient Monuments and Archaeological Sites Remains Act, 1958</t>
  </si>
  <si>
    <t xml:space="preserve">The Antiquities and Art Treasures Act, 1972 </t>
  </si>
  <si>
    <t>Not Applicable</t>
  </si>
  <si>
    <t>How can the beneficiaries access the village level plans developed?</t>
  </si>
  <si>
    <t>Any demonstrations were carried out for the proposed activities/technolgies?</t>
  </si>
  <si>
    <t>Was community involved in the discussions for technical and financial aspects of program?</t>
  </si>
  <si>
    <t>Are the plans/IEC material available in local language?</t>
  </si>
  <si>
    <t xml:space="preserve">Will the project cause involuntary resettlement ? </t>
  </si>
  <si>
    <t>Will the Project possibly result in economic displacement (e.g. loss of assets or access to resources due to land acquisition or access restrictions – even in the absence of physical relocation)?</t>
  </si>
  <si>
    <t xml:space="preserve">If yes, have the consultations been held with the community reagarding the project?
</t>
  </si>
  <si>
    <t>Are the discussions in accordance with the Right to Fair Compensation and Transparency in Land Acquisition, Rehabilitation and Resettlement Act, 2013</t>
  </si>
  <si>
    <t xml:space="preserve">Will the project cause alteration, damage, or removal of any physical cultural resources? </t>
  </si>
  <si>
    <t>Will the project cause alteration, damage, or removal of any  cultural sites, and sites with unique natural values recognized as such at the community, national or international level?</t>
  </si>
  <si>
    <t>If yes, whether detailed stakeholder consultations have taken place?</t>
  </si>
  <si>
    <t>Were required permissions taken from the concerned authoroties?</t>
  </si>
  <si>
    <t>Marginalized group representation in the institutions created/strengthened (% SC/ST Population)</t>
  </si>
  <si>
    <t>Marginalized group representation in the institutions created/strengthened (% women)</t>
  </si>
  <si>
    <t>Selection of Marginalized Community for interventions (% SC/ST)</t>
  </si>
  <si>
    <t>Selection of Marginalized Community for interventions (% BPL HHs)</t>
  </si>
  <si>
    <t>Selection of Marginalized Community for interventions (% women headed HHs)</t>
  </si>
  <si>
    <t>Selection of Marginalized Community for interventions (% Migrant Families)</t>
  </si>
  <si>
    <t>Selection of Marginalized Community for interventions ( per capita income per annum )</t>
  </si>
  <si>
    <t>Is the community involved in construction/Physical  activities as part of the program?</t>
  </si>
  <si>
    <t>How are the wages of the workers from the community decided?</t>
  </si>
  <si>
    <t>Are these according to the standards?</t>
  </si>
  <si>
    <t>Will the Project violate core labour standards as identified by the International Labour Organization  and given in Principle 1?
(For example: Right to collective bargaining, forced or compulsory labour, child labour, discrimination in respect of employment and occupation)</t>
  </si>
  <si>
    <t>Does the creation of structure/activities (like Lift Irrigation, Farm Ponds, etc) leads to an increase in use of motors and pumpsets?</t>
  </si>
  <si>
    <t>If Yes, Answer the questions below. IF No, move to Principle 8 below</t>
  </si>
  <si>
    <t>If Yes, Answer the questions below. IF No, move to Principle 11 below</t>
  </si>
  <si>
    <t>If Yes, Answer the questions below. IF No, move to Principle 12 below</t>
  </si>
  <si>
    <t>If Yes, Answer the questions below. IF No, move to Principle 13 below</t>
  </si>
  <si>
    <t>If Yes, Answer the questions below. IF No, move to Principle 14 below</t>
  </si>
  <si>
    <t>If Yes, Answer the questions below. IF No, move to Principle 15 below</t>
  </si>
  <si>
    <t xml:space="preserve">If Yes, Answer the questions below. </t>
  </si>
  <si>
    <r>
      <t xml:space="preserve">Principle 1: Compliance with the Law
</t>
    </r>
    <r>
      <rPr>
        <i/>
        <sz val="12"/>
        <color theme="1"/>
        <rFont val="Cambria"/>
        <family val="1"/>
      </rPr>
      <t>Projects/programmes supported by the Fund shall be in compliance with all applicable domestic and international law.</t>
    </r>
    <r>
      <rPr>
        <b/>
        <i/>
        <sz val="12"/>
        <color theme="1"/>
        <rFont val="Cambria"/>
        <family val="1"/>
      </rPr>
      <t xml:space="preserve">
</t>
    </r>
  </si>
  <si>
    <t xml:space="preserve">What is the likelihood that the Project would not be in compliance with applicable domestic and international Environmental Laws identified from the Applicable laws list in P1? </t>
  </si>
  <si>
    <t xml:space="preserve">What is the likelihood the Project would not be in compliance with applicable domestic and international Labour Law / Employment Law as identified in the list P1? </t>
  </si>
  <si>
    <t xml:space="preserve">What is the likelihood that the Project would not be in compliance with applicable domestic and international Landuse and Zoning Law as identified in the list P1 ?  </t>
  </si>
  <si>
    <t xml:space="preserve">What is the likelihood that the Project would not be in compliance with applicable domestic and international  Human Rights Law as identified in the list P1? </t>
  </si>
  <si>
    <t>What is the likelihood that the project not be in complaince with the identified laws pertaining to Principle 2 as per Sheet P1?</t>
  </si>
  <si>
    <t>What is the likelihood that the project not be in complaince with the identified laws pertaining to Principle 3 as per Sheet P1?</t>
  </si>
  <si>
    <t>What is the likelihood that the project not be in complaince with the identified laws pertaining to Principle 4 as per Sheet P1?</t>
  </si>
  <si>
    <t>What is the likelihood that the project not be in complaince with the identified laws pertaining to Principle 5 as per Sheet P1?</t>
  </si>
  <si>
    <t>What is the likelihood that the project not be in complaince with the identified laws pertaining to Principle 6 as per Sheet P1?</t>
  </si>
  <si>
    <t>What is the likelihood that the project not be in complaince with the identified laws pertaining to Principle 7 as per Sheet P1?</t>
  </si>
  <si>
    <t>What is the likelihood that the project not be in complaince with the identified laws pertaining to Principle 8 as per Sheet P1?</t>
  </si>
  <si>
    <t>What is the likelihood that the project not be in complaince with the identified laws pertaining to Principle 9 as per Sheet P1?</t>
  </si>
  <si>
    <t>What is the likelihood that the project not be in complaince with the identified laws pertaining to Principle 10 as per Sheet P1?</t>
  </si>
  <si>
    <t>What is the likelihood that the project not be in complaince with the identified laws pertaining to Principle 11 as per Sheet P1?</t>
  </si>
  <si>
    <t>What is the likelihood that the project not be in complaince with the identified laws pertaining to Principle 12  as per Sheet P1?</t>
  </si>
  <si>
    <t>What is the likelihood that the project not be in complaince with the identified laws pertaining to Principle 13 as per Sheet P1?</t>
  </si>
  <si>
    <t>What is the likelihood that the project not be in complaince with the identified laws pertaining to Principle 14  as per Sheet P1?</t>
  </si>
  <si>
    <r>
      <t xml:space="preserve">Principle 2: </t>
    </r>
    <r>
      <rPr>
        <b/>
        <i/>
        <sz val="11"/>
        <color theme="1"/>
        <rFont val="Georgia"/>
        <family val="1"/>
      </rPr>
      <t xml:space="preserve">Access and Equity
</t>
    </r>
    <r>
      <rPr>
        <i/>
        <sz val="11"/>
        <color theme="1"/>
        <rFont val="Georgia"/>
        <family val="1"/>
      </rPr>
      <t>Projects/programmes supported by the Fund shall provide fair and equitable access to benefits in a manner that is inclusive and does not impede access to basic health services, clean water and sanitation, energy, education, housing, safe and decent working conditions, and land rights. Projects/programmes should not exacerbate existing inequities, particularly with respect to marginalized or vulnerable groups.</t>
    </r>
  </si>
  <si>
    <r>
      <t xml:space="preserve">Principle 3: </t>
    </r>
    <r>
      <rPr>
        <b/>
        <i/>
        <sz val="11"/>
        <color theme="1"/>
        <rFont val="Georgia"/>
        <family val="1"/>
      </rPr>
      <t xml:space="preserve">Marginalized and Vulnerable Groups
</t>
    </r>
    <r>
      <rPr>
        <i/>
        <sz val="11"/>
        <color theme="1"/>
        <rFont val="Georgia"/>
        <family val="1"/>
      </rPr>
      <t>Projects/programmes supported by the Fund shall avoid imposing any disproportionate adverse impacts on marginalized and vulnerable groups including children, women and girls, the elderly, indigenous people, tribal groups, displaced people, refugees, people living with disabilities, and people living with HIV/AIDS. In screening any proposed project/programme, the implementing entities shall assess and consider particular impacts on marginalized and vulnerable groups.</t>
    </r>
  </si>
  <si>
    <t>If Yes, Answer the questions below. If No, move to Principle 2 below</t>
  </si>
  <si>
    <t>If Yes, Answer the questions below. If No, move to Principle 3 below</t>
  </si>
  <si>
    <t>If Yes, Answer the questions below. If No, move to Principle 4 below</t>
  </si>
  <si>
    <t>If Yes, Answer the questions below. If No, move to Principle 5 below</t>
  </si>
  <si>
    <r>
      <t xml:space="preserve">Principle 4: Human Rights
</t>
    </r>
    <r>
      <rPr>
        <i/>
        <sz val="12"/>
        <color theme="1"/>
        <rFont val="Cambria"/>
        <family val="1"/>
      </rPr>
      <t>Projects/programmes supported by the Fund shall respect and where applicable promote international human rights.The Universal Declaration of Human Rights (UDHR) of 10 December 1948 provides a common standard of achievements for all peoples and all nations by setting out fundamental human rights to be universally protected.</t>
    </r>
  </si>
  <si>
    <t>If Yes, Answer the questions below. If No, move to Principle 6 below</t>
  </si>
  <si>
    <r>
      <t xml:space="preserve">Principle 5: </t>
    </r>
    <r>
      <rPr>
        <b/>
        <i/>
        <sz val="11"/>
        <color theme="1"/>
        <rFont val="Georgia"/>
        <family val="1"/>
      </rPr>
      <t xml:space="preserve">Gender Equality and Women’s Empowerment
</t>
    </r>
    <r>
      <rPr>
        <i/>
        <sz val="11"/>
        <color theme="1"/>
        <rFont val="Georgia"/>
        <family val="1"/>
      </rPr>
      <t>Projects/programmes supported by the Fund shall be designed and implemented in such a way that both women and men 1) have equal opportunities to participate as per the Fund gender policy; 2) receive comparable social and economic benefits; and 3) do not suffer disproportionate adverse effects during the development process.</t>
    </r>
  </si>
  <si>
    <t>If Yes, Answer the questions below. If No, move to Principle 7 below</t>
  </si>
  <si>
    <r>
      <t xml:space="preserve">Principle 6: Core Labour Rights
</t>
    </r>
    <r>
      <rPr>
        <i/>
        <sz val="12"/>
        <color theme="1"/>
        <rFont val="Cambria"/>
        <family val="1"/>
      </rPr>
      <t>Projects/programmes supported by the Fund shall meet the core labour standards as identified by the International Labour Organization.
The ILO core labour standards are stated in the 1998 ILO Declaration of Fundamental Principles and Rights at Work</t>
    </r>
  </si>
  <si>
    <r>
      <t xml:space="preserve">Principle 7: Indigenous Peoples
</t>
    </r>
    <r>
      <rPr>
        <i/>
        <sz val="12"/>
        <color theme="1"/>
        <rFont val="Cambria"/>
        <family val="1"/>
      </rPr>
      <t>The Fund shall not support projects/programmes that are inconsistent with the rights and responsibilities set forth in the UN Declaration on the Rights of Indigenous Peoples and other applicable international instruments relating to indigenous peoples.</t>
    </r>
  </si>
  <si>
    <r>
      <t xml:space="preserve">Principle 8: </t>
    </r>
    <r>
      <rPr>
        <b/>
        <i/>
        <sz val="11"/>
        <color theme="1"/>
        <rFont val="Georgia"/>
        <family val="1"/>
      </rPr>
      <t xml:space="preserve">Involuntary Resettlement
</t>
    </r>
    <r>
      <rPr>
        <i/>
        <sz val="11"/>
        <color theme="1"/>
        <rFont val="Georgia"/>
        <family val="1"/>
      </rPr>
      <t>Projects/programmes supported by the Fund shall be designed and implemented in a way that avoids or minimizes the need for involuntary resettlement. When limited involuntary resettlement is unavoidable, due process should be observed so that displaced persons shall be informed of their rights, consulted on their options, and offered technically, economically, and socially feasible resettlement alternatives or fair and adequate compensation.</t>
    </r>
  </si>
  <si>
    <t>If Yes, Answer the questions below. If No, move to Principle 9 below</t>
  </si>
  <si>
    <r>
      <t xml:space="preserve">Principle 9: </t>
    </r>
    <r>
      <rPr>
        <b/>
        <i/>
        <sz val="11"/>
        <color theme="1"/>
        <rFont val="Georgia"/>
        <family val="1"/>
      </rPr>
      <t xml:space="preserve">Protection of Natural Habitats
</t>
    </r>
    <r>
      <rPr>
        <i/>
        <sz val="11"/>
        <color theme="1"/>
        <rFont val="Georgia"/>
        <family val="1"/>
      </rPr>
      <t>The Fund shall not support projects/programmes that would involve unjustified conversion or degradation of critical natural habitats, including those that are (a) legally protected; (b) officially proposed for protection; (c) recognized by authoritative sources for their high conservation value, including as critical habitat; or (d) recognized as protected by traditional or indigenous local communities.</t>
    </r>
  </si>
  <si>
    <t>If Yes, Answer the questions below. If No, move to Principle 10 below</t>
  </si>
  <si>
    <r>
      <t xml:space="preserve">Principle 10: Conservation of Biological Diversity
</t>
    </r>
    <r>
      <rPr>
        <i/>
        <sz val="12"/>
        <color theme="1"/>
        <rFont val="Cambria"/>
        <family val="1"/>
      </rPr>
      <t>Projects/programmes supported by the Fund shall be designed and implemented in a way that avoids any significant or unjustified reduction or loss of biological diversity or the introduction of known invasive species.
The Convention on Biological Diversity (CBD) defines biological diversity as “the variability among living organisms from all sources including, inter alia, terrestrial, marine and other aquatic ecosystems and the ecological complexes of which they are part; this includes diversity within species, between species and of ecosystems.”</t>
    </r>
  </si>
  <si>
    <r>
      <t xml:space="preserve">Principle 11: Climate Change
</t>
    </r>
    <r>
      <rPr>
        <i/>
        <sz val="12"/>
        <color theme="1"/>
        <rFont val="Cambria"/>
        <family val="1"/>
      </rPr>
      <t>Projects/programmes supported by the Fund shall not result in any significant or unjustified increase in greenhouse gas emissions or other drivers of climate change.
The main drivers of climate change that are considered here are the emission of carbon dioxide gas from the use of fossil fuel and from changes in land use, methane and nitrous oxide emissions from agriculture, emission of hydrofluorocarbons, perfluorocarbons, sulphur hexafluoride, other halocarbons, aerosols, and ozone.</t>
    </r>
  </si>
  <si>
    <r>
      <t xml:space="preserve">Principle 12: Pollution Prevention and Resource Efficiency
</t>
    </r>
    <r>
      <rPr>
        <i/>
        <sz val="12"/>
        <color theme="1"/>
        <rFont val="Cambria"/>
        <family val="1"/>
      </rPr>
      <t>Projects/programmes supported by the Fund shall be designed and implemented in a way that meets applicable international standards for maximizing energy efficiency and minimizing material resource use, the production of wastes, and the release of pollutants.</t>
    </r>
  </si>
  <si>
    <r>
      <t xml:space="preserve">Principle 13: Public Health
</t>
    </r>
    <r>
      <rPr>
        <i/>
        <sz val="12"/>
        <color theme="1"/>
        <rFont val="Cambria"/>
        <family val="1"/>
      </rPr>
      <t>Projects/programmes supported by the Fund shall be designed and implemented in a way that avoids potentially significant negative impacts on public health.</t>
    </r>
  </si>
  <si>
    <r>
      <t xml:space="preserve">Principle 14: </t>
    </r>
    <r>
      <rPr>
        <b/>
        <i/>
        <sz val="11"/>
        <color theme="1"/>
        <rFont val="Georgia"/>
        <family val="1"/>
      </rPr>
      <t xml:space="preserve">Physical and Cultural Heritage
</t>
    </r>
    <r>
      <rPr>
        <i/>
        <sz val="11"/>
        <color theme="1"/>
        <rFont val="Georgia"/>
        <family val="1"/>
      </rPr>
      <t>Projects/programmes supported by the Fund shall be designed and implemented in a way that avoids the alteration, damage, or removal of any physical cultural resources, cultural sites, and sites with unique natural values recognized as such at the community, national or international level. Projects/programmes should also not permanently interfere with existing access and use of such physical and cultural resources.</t>
    </r>
  </si>
  <si>
    <r>
      <t xml:space="preserve">Principle 15: </t>
    </r>
    <r>
      <rPr>
        <b/>
        <i/>
        <sz val="11"/>
        <color theme="1"/>
        <rFont val="Georgia"/>
        <family val="1"/>
      </rPr>
      <t xml:space="preserve">Lands and Soil Conservation
</t>
    </r>
    <r>
      <rPr>
        <i/>
        <sz val="11"/>
        <color theme="1"/>
        <rFont val="Georgia"/>
        <family val="1"/>
      </rPr>
      <t>Projects/programmes supported by the Fund shall be designed and implemented in a way that promotes soil conservation and avoids degradation or conversion of productive lands or land that provides valuable ecosystem services.</t>
    </r>
  </si>
  <si>
    <t>Applicability for Project/Programme</t>
  </si>
  <si>
    <r>
      <t xml:space="preserve">Principle Applicability 
</t>
    </r>
    <r>
      <rPr>
        <sz val="12"/>
        <color theme="1"/>
        <rFont val="Cambria"/>
        <family val="1"/>
      </rPr>
      <t>(As per Risk Screening Sheet)</t>
    </r>
  </si>
  <si>
    <t>Remarks</t>
  </si>
  <si>
    <t>Land ownership for creating community structures/infrastructure?</t>
  </si>
  <si>
    <t>Any other Relevant Law (Kindly indicate in the Remarks Section with Reference)</t>
  </si>
  <si>
    <t>Copies Maintained</t>
  </si>
  <si>
    <t>Provide evidence that this introduction is permitted within the existing regulatory framework (Detail in Remarks if Required)</t>
  </si>
  <si>
    <r>
      <t xml:space="preserve">Principle 6: Core Labour Rights
</t>
    </r>
    <r>
      <rPr>
        <i/>
        <sz val="12"/>
        <color theme="0"/>
        <rFont val="Arial"/>
        <family val="2"/>
      </rPr>
      <t>Projects/programmes supported by the Fund shall meet the core labour standards as identified by the International Labour Organization.
The ILO core labour standards are stated in the 1998 ILO Declaration of Fundamental Principles and Rights at Work</t>
    </r>
  </si>
  <si>
    <r>
      <t xml:space="preserve">Principle 8: Involuntary Resettlement
</t>
    </r>
    <r>
      <rPr>
        <i/>
        <sz val="12"/>
        <color theme="0"/>
        <rFont val="Arial"/>
        <family val="2"/>
      </rPr>
      <t>Projects/programmes supported by the Fund shall be designed and implemented in a way that avoids or minimizes the need for involuntary resettlement. When limited involuntary resettlement is unavoidable, due process should be observed so that displaced persons shall be informed of their rights, consulted on their options, and offered technically, economically, and socially feasible resettlement alternatives or fair and adequate compensation.</t>
    </r>
  </si>
  <si>
    <r>
      <t xml:space="preserve">Principle 9: Protection of Natural Habitats
</t>
    </r>
    <r>
      <rPr>
        <i/>
        <sz val="12"/>
        <color theme="0"/>
        <rFont val="Arial"/>
        <family val="2"/>
      </rPr>
      <t>The Fund shall not support projects/programmes that would involve unjustified conversion or degradation of critical natural habitats, including those that are (a) legally protected; (b) officially proposed for protection; (c) recognized by authoritative sources for their high conservation value, including as critical habitat; or (d) recognized as protected by traditional or indigenous local communities.</t>
    </r>
  </si>
  <si>
    <r>
      <t xml:space="preserve">Principle 10: Conservation of Biological Diversiy
</t>
    </r>
    <r>
      <rPr>
        <i/>
        <sz val="12"/>
        <color theme="0"/>
        <rFont val="Arial"/>
        <family val="2"/>
      </rPr>
      <t>Projects/programmes supported by the Fund shall be designed and implemented in a way that avoids any significant or unjustified reduction or loss of biological diversity or the introduction of known invasive species.
The Convention on Biological Diversity (CBD) defines biological diversity as “the variability among living organisms from all sources including, inter alia, terrestrial, marine and other aquatic ecosystems and the ecological complexes of which they are part; this includes diversity within species, between species and of ecosystems.”</t>
    </r>
  </si>
  <si>
    <r>
      <t xml:space="preserve">P11: Climate Change
</t>
    </r>
    <r>
      <rPr>
        <i/>
        <sz val="12"/>
        <color theme="0"/>
        <rFont val="Arial"/>
        <family val="2"/>
      </rPr>
      <t>Projects/programmes supported by the Fund shall not result in any significant or unjustified increase in greenhouse gas emissions or other drivers of climate change.
The main drivers of climate change that are considered here are the emission of carbon dioxide gas from the use of fossil fuel and from changes in land use, methane and nitrous oxide emissions from agriculture, emission of hydrofluorocarbons, perfluorocarbons, sulphur hexafluoride, other halocarbons, aerosols, and ozone.</t>
    </r>
  </si>
  <si>
    <r>
      <t xml:space="preserve">Principle 12: Pollution Prevention &amp; Resource Efficency
</t>
    </r>
    <r>
      <rPr>
        <i/>
        <sz val="12"/>
        <color theme="0"/>
        <rFont val="Arial"/>
        <family val="2"/>
      </rPr>
      <t>Projects/programmes supported by the Fund shall be designed and implemented in a way that meets applicable international standards for maximizing energy efficiency and minimizing material resource use, the production of wastes, and the release of pollutants.</t>
    </r>
  </si>
  <si>
    <r>
      <t xml:space="preserve">Principle 13: Public Health
</t>
    </r>
    <r>
      <rPr>
        <i/>
        <sz val="12"/>
        <color theme="0"/>
        <rFont val="Arial"/>
        <family val="2"/>
      </rPr>
      <t>Projects/programmes supported by the Fund shall be designed and implemented in a way that avoids potentially significant negative impacts on public health.</t>
    </r>
  </si>
  <si>
    <r>
      <t xml:space="preserve">Principle 14: Physical &amp; Cultural Heritage
</t>
    </r>
    <r>
      <rPr>
        <i/>
        <sz val="12"/>
        <color theme="0"/>
        <rFont val="Arial"/>
        <family val="2"/>
      </rPr>
      <t>Projects/programmes supported by the Fund shall be designed and implemented in a way that avoids the alteration, damage, or removal of any physical cultural resources, cultural sites, and sites with unique natural values recognized as such at the community, national or international level. Projects/programmes should also not permanently interfere with existing access and use of such physical and cultural resources.</t>
    </r>
  </si>
  <si>
    <r>
      <t xml:space="preserve">Principle 15: Lands &amp; Soil Conservation
</t>
    </r>
    <r>
      <rPr>
        <i/>
        <sz val="12"/>
        <color theme="0"/>
        <rFont val="Arial"/>
        <family val="2"/>
      </rPr>
      <t>Projects/programmes supported by the Fund shall be designed and implemented in a way that promotes soil conservation and avoids degradation or conversion of productive lands or land that provides valuable ecosystem services.</t>
    </r>
  </si>
  <si>
    <t>Navigate to Sheets</t>
  </si>
  <si>
    <t>Master Risk Screening</t>
  </si>
  <si>
    <t>Homepage</t>
  </si>
  <si>
    <t>P1: Compliance with the Law</t>
  </si>
  <si>
    <t>P2: Access &amp; Equity</t>
  </si>
  <si>
    <t xml:space="preserve">P3: Marginalized and Vulnerable Groups
</t>
  </si>
  <si>
    <t xml:space="preserve">P4: Human Rights
</t>
  </si>
  <si>
    <t xml:space="preserve">P5: Gender Equality and Women’s Empowerment
</t>
  </si>
  <si>
    <t xml:space="preserve">P6: Core Labour Rights
</t>
  </si>
  <si>
    <t xml:space="preserve">P7: Indigenous Peoples
</t>
  </si>
  <si>
    <t xml:space="preserve">P8: Involuntary Resettlement
</t>
  </si>
  <si>
    <t xml:space="preserve">P9: Protection of Natural Habitats
</t>
  </si>
  <si>
    <t xml:space="preserve">P10: Conservation of Biological Diversity
</t>
  </si>
  <si>
    <t xml:space="preserve">P11: Climate Change
</t>
  </si>
  <si>
    <t xml:space="preserve">P12: Pollution Prevention and Resource Efficiency
</t>
  </si>
  <si>
    <t xml:space="preserve">P13: Possible public health impacts
</t>
  </si>
  <si>
    <t xml:space="preserve">P14: Physical and Cultural Heritage
</t>
  </si>
  <si>
    <t xml:space="preserve">P15: Lands and Soil Conservation
</t>
  </si>
  <si>
    <r>
      <t xml:space="preserve">Principle 1: Compliance with the Law
</t>
    </r>
    <r>
      <rPr>
        <i/>
        <sz val="12"/>
        <color theme="0"/>
        <rFont val="Arial"/>
        <family val="2"/>
      </rPr>
      <t>Projects/programmes supported by the Fund shall be in compliance with all applicable domestic and international law.</t>
    </r>
    <r>
      <rPr>
        <b/>
        <sz val="12"/>
        <color theme="0"/>
        <rFont val="Arial"/>
        <family val="2"/>
      </rPr>
      <t xml:space="preserve">
</t>
    </r>
  </si>
  <si>
    <r>
      <t xml:space="preserve">Principle 2: Access and Equity
</t>
    </r>
    <r>
      <rPr>
        <i/>
        <sz val="12"/>
        <color theme="0"/>
        <rFont val="Arial"/>
        <family val="2"/>
      </rPr>
      <t>Projects/programmes supported by the Fund shall provide fair and equitable access to benefits in a manner that is inclusive and does not impede access to basic health services, clean water and sanitation, energy, education, housing, safe and decent working conditions, and land rights. Projects/programmes should not exacerbate existing inequities, particularly with respect to marginalized or vulnerable groups.</t>
    </r>
  </si>
  <si>
    <t>Next Sheet</t>
  </si>
  <si>
    <r>
      <t xml:space="preserve">Principle 3: Maginalized and Vulnerale Groups
</t>
    </r>
    <r>
      <rPr>
        <i/>
        <sz val="12"/>
        <color theme="0"/>
        <rFont val="Arial"/>
        <family val="2"/>
      </rPr>
      <t>Projects/programmes supported by the Fund shall avoid imposing any disproportionate adverse impacts on marginalized and vulnerable groups including children, women and girls, the elderly, indigenous people, tribal groups, displaced people, refugees, people living with disabilities, and people living with HIV/AIDS. In screening any proposed project/programme, the implementing entities shall assess and consider particular impacts on marginalized and vulnerable groups.</t>
    </r>
  </si>
  <si>
    <r>
      <t xml:space="preserve">Principle 4: Human Rights
</t>
    </r>
    <r>
      <rPr>
        <i/>
        <sz val="12"/>
        <color theme="0"/>
        <rFont val="Arial"/>
        <family val="2"/>
      </rPr>
      <t>Projects/programmes supported by the Fund shall respect and where applicable promote international human rights.The Universal Declaration of Human Rights (UDHR) of 10 December 1948 provides a common standard of achievements for all peoples and all nations by setting out fundamental human rights to be universally protected.</t>
    </r>
  </si>
  <si>
    <r>
      <rPr>
        <b/>
        <sz val="12"/>
        <color theme="0"/>
        <rFont val="Arial"/>
        <family val="2"/>
      </rPr>
      <t>Principle 5: Gender Equality &amp; Women's Empowerment</t>
    </r>
    <r>
      <rPr>
        <sz val="12"/>
        <color theme="0"/>
        <rFont val="Arial"/>
        <family val="2"/>
      </rPr>
      <t xml:space="preserve">
</t>
    </r>
    <r>
      <rPr>
        <i/>
        <sz val="12"/>
        <color theme="0"/>
        <rFont val="Arial"/>
        <family val="2"/>
      </rPr>
      <t>Projects/programmes supported by the Fund shall be designed and implemented in such a way that both women and men 1) have equal opportunities to participate as per the Fund gender policy; 2) receive comparable social and economic benefits; and 3) do not suffer disproportionate adverse effects during the development process.</t>
    </r>
  </si>
  <si>
    <t>Master Risk Assessment Summary Sheet</t>
  </si>
  <si>
    <t>Master Risk Assessment Summary</t>
  </si>
  <si>
    <t>What is the likelihood that the Project will exacerbate existing inconsistency in labour rights ?</t>
  </si>
  <si>
    <r>
      <t xml:space="preserve">If Projects fall under category A, B &amp; C based on this Screening, Risk Assessment Sheet needs to be filled for detailed assessment and monitoring needs to be done throughout the project duration, using the P1 to P15 sheets.
</t>
    </r>
    <r>
      <rPr>
        <b/>
        <i/>
        <sz val="12"/>
        <color rgb="FF3A5925"/>
        <rFont val="Cambria"/>
        <family val="1"/>
      </rPr>
      <t>If Projects fall under category  D based on this screening, P1 to P15 sheets need not be filled .</t>
    </r>
  </si>
  <si>
    <t>Environmental, Social &amp; Gender Policy: Screening for AF projects</t>
  </si>
  <si>
    <r>
      <t>Risk Index
High Risk</t>
    </r>
    <r>
      <rPr>
        <i/>
        <sz val="14"/>
        <color theme="1"/>
        <rFont val="Cambria"/>
        <family val="1"/>
      </rPr>
      <t xml:space="preserve"> (Risk Score &gt;=8)
</t>
    </r>
    <r>
      <rPr>
        <b/>
        <i/>
        <sz val="14"/>
        <color theme="1"/>
        <rFont val="Cambria"/>
        <family val="1"/>
      </rPr>
      <t>Moderate Risk</t>
    </r>
    <r>
      <rPr>
        <i/>
        <sz val="14"/>
        <color theme="1"/>
        <rFont val="Cambria"/>
        <family val="1"/>
      </rPr>
      <t xml:space="preserve">(Risk Score &gt;=4,&lt;8)
</t>
    </r>
    <r>
      <rPr>
        <b/>
        <i/>
        <sz val="14"/>
        <color theme="1"/>
        <rFont val="Cambria"/>
        <family val="1"/>
      </rPr>
      <t>Low Risk</t>
    </r>
    <r>
      <rPr>
        <i/>
        <sz val="14"/>
        <color theme="1"/>
        <rFont val="Cambria"/>
        <family val="1"/>
      </rPr>
      <t xml:space="preserve">(Risk Score &lt;4)
</t>
    </r>
  </si>
  <si>
    <t xml:space="preserve">What is the likeihood that the project will have elements that may lead to unequal opportunities to participate for women and men ? </t>
  </si>
  <si>
    <t>Probability</t>
  </si>
  <si>
    <t>Probability Score</t>
  </si>
  <si>
    <r>
      <t xml:space="preserve">Probability Score
</t>
    </r>
    <r>
      <rPr>
        <i/>
        <sz val="13"/>
        <color theme="1"/>
        <rFont val="Cambria"/>
        <family val="1"/>
      </rPr>
      <t>High = 3
Moderate = 2
Low = 1
Not Appl.=0</t>
    </r>
  </si>
  <si>
    <r>
      <t xml:space="preserve">Probability Score
</t>
    </r>
    <r>
      <rPr>
        <sz val="12"/>
        <color theme="1"/>
        <rFont val="Cambria"/>
        <family val="1"/>
      </rPr>
      <t>(As per Risk Screening Sheet)</t>
    </r>
    <r>
      <rPr>
        <b/>
        <sz val="12"/>
        <color theme="1"/>
        <rFont val="Cambria"/>
        <family val="1"/>
      </rPr>
      <t xml:space="preserve">
</t>
    </r>
    <r>
      <rPr>
        <sz val="12"/>
        <color theme="1"/>
        <rFont val="Cambria"/>
        <family val="1"/>
      </rPr>
      <t>High = 3
Moderate = 2
Low = 1
Not Applicable=0</t>
    </r>
  </si>
  <si>
    <r>
      <t xml:space="preserve">Impact Assessment Score
</t>
    </r>
    <r>
      <rPr>
        <sz val="12"/>
        <color theme="1"/>
        <rFont val="Cambria"/>
        <family val="1"/>
      </rPr>
      <t>(As per P1 to P15-Wise  Assessment)</t>
    </r>
    <r>
      <rPr>
        <b/>
        <sz val="12"/>
        <color theme="1"/>
        <rFont val="Cambria"/>
        <family val="1"/>
      </rPr>
      <t xml:space="preserve">
</t>
    </r>
    <r>
      <rPr>
        <i/>
        <sz val="12"/>
        <color theme="1"/>
        <rFont val="Cambria"/>
        <family val="1"/>
      </rPr>
      <t>Severe =5
Significant = 4
Moderate = 3
Low = 2
Insignificant =1</t>
    </r>
  </si>
  <si>
    <t>Score Value</t>
  </si>
  <si>
    <r>
      <t xml:space="preserve">Impact Assessment Score
</t>
    </r>
    <r>
      <rPr>
        <sz val="12"/>
        <color theme="1"/>
        <rFont val="Arial"/>
        <family val="2"/>
      </rPr>
      <t>Severe =5
Significant = 4
Moderate = 3
Low = 2
Insignificant =1</t>
    </r>
  </si>
  <si>
    <t xml:space="preserve">Impact Assessment Score
</t>
  </si>
  <si>
    <t>Response</t>
  </si>
  <si>
    <t>What is the likelihood that the project will not be in complaince with the identified laws pertaining to Principle 15 as per Sheet P1?</t>
  </si>
  <si>
    <t>Flags/
Actions Needed</t>
  </si>
  <si>
    <t>Actions Needed</t>
  </si>
  <si>
    <t xml:space="preserve">Flags </t>
  </si>
  <si>
    <t>Principle 2: Access and Equity</t>
  </si>
  <si>
    <t>Principle 3: Marginalized and Vulnerable Groups</t>
  </si>
  <si>
    <t>Principle 5: Gender Equality and Women’s Empowerment</t>
  </si>
  <si>
    <t>Principle 8: Involuntary Resettlement</t>
  </si>
  <si>
    <t>Principle 9: Protection of Natural Habitats</t>
  </si>
  <si>
    <t>Principle 14: Physical and Cultural Heritage</t>
  </si>
  <si>
    <t>Principle 15: Lands and Soil Conservation</t>
  </si>
  <si>
    <t>No. of Flags to be addressed in Sheets P1 to P15</t>
  </si>
  <si>
    <t>Environmental and Social Risk Assessment for AF projects
To be filled for Category A, B &amp; C Projects</t>
  </si>
  <si>
    <t>Response/
Additional Details</t>
  </si>
  <si>
    <t>Who is maintaining the BDR?</t>
  </si>
  <si>
    <t>People's Biodiversity Registers (BDR) maintained by the PIA?</t>
  </si>
  <si>
    <t>Marginalized group involved in the discussions  (% small and marginal farmers &lt;2 ha land)</t>
  </si>
  <si>
    <t>Selection of Marginalized Community for interventions (% small and marginal famrmers &lt;2 ha land)</t>
  </si>
  <si>
    <t>Who was involved in installation of the Automated Weather Stations (AWS)/Other facilities to benefit farmers/community?</t>
  </si>
  <si>
    <t>How was this communicated?</t>
  </si>
  <si>
    <t>Who are involved in the activities?</t>
  </si>
  <si>
    <t>Is there any increase in Groundwater Salinity/Degradation of water quality due to the interventions?</t>
  </si>
  <si>
    <t>Has the project interventions led to a positive impact on the women beneficiaries (reduced drudgery) ?</t>
  </si>
  <si>
    <t>Regular consultations/FGDs held with the women beneficiaries to document positive impacts as well as challenges during project interventions?</t>
  </si>
  <si>
    <t>How was the planning for the proposed Interventions done?</t>
  </si>
  <si>
    <t>Required permissions taken for the proposed interventions/ structure?</t>
  </si>
  <si>
    <t xml:space="preserve">How equitable distribution from the activities/ structures has been ensured? </t>
  </si>
  <si>
    <t>Have the local practices been considered while proposing improved practices to farmers?</t>
  </si>
  <si>
    <t>How can the beneficiaries report grievances?</t>
  </si>
  <si>
    <t>How has this been ensured?</t>
  </si>
  <si>
    <t>Representation of atleast one member from each hamlet/Group in the meetings?</t>
  </si>
  <si>
    <t>Training &amp; Capacity building of the institutions undertaken?</t>
  </si>
  <si>
    <t>What are the topics discussed during the sessions?</t>
  </si>
  <si>
    <t>How is the sustainability of these institutions ensured?</t>
  </si>
  <si>
    <t>Were the equipment tested in front of the beneficiaries?</t>
  </si>
  <si>
    <t>Have the beneficiaires been made aware on how to use the advisories?</t>
  </si>
  <si>
    <t>Has the feedback been recorded on the issues and use of advisories?</t>
  </si>
  <si>
    <t>Percentage farmers with increased trust in weather data and climate projections in making farming decisions.</t>
  </si>
  <si>
    <t>Has the agreement for activities (including structures/seed banks/equipments, etc) at village level signed?</t>
  </si>
  <si>
    <t>Representation of Women in meetings/discussions (% participation)</t>
  </si>
  <si>
    <t>How will the proposed interventions promote gender equality?</t>
  </si>
  <si>
    <t>How many women beneficiaries are part of the new institution created/existing strengthened?</t>
  </si>
  <si>
    <t>How is the reduced drudgery of women due to the interventions/improved practices monitored?</t>
  </si>
  <si>
    <t>List some positive impacts of the project on women beneficiaries (indicative list is mentioned, there may be several positive impacts, which should be mentioned in the remarks column).</t>
  </si>
  <si>
    <t>Are there any children involved in the physical activities?</t>
  </si>
  <si>
    <t>How is this ensured that the project activity doesn't lead to disruption of the natural habitat?</t>
  </si>
  <si>
    <t>% participation by ST (Hill Tribes, Forest Tribes, Baigas, Gonds, other Indigenous Tribes, etc)</t>
  </si>
  <si>
    <t>Does the construction of any infrastructure lead to the relocation of families?</t>
  </si>
  <si>
    <t>How is it ensured that children are not part of any labour activitiy?</t>
  </si>
  <si>
    <r>
      <t xml:space="preserve">Principle 7: Indigenous Peoples
</t>
    </r>
    <r>
      <rPr>
        <i/>
        <sz val="12"/>
        <color theme="0"/>
        <rFont val="Arial"/>
        <family val="2"/>
      </rPr>
      <t>The Fund shall not support projects/programmes that are inconsistent with the rights and responsibilities set forth in the UN Declaration on the Rights of Indigenous Peoples and other applicable international instruments relating to indigenous peoples.</t>
    </r>
  </si>
  <si>
    <t>With whom was it shared?</t>
  </si>
  <si>
    <t>Does the creation of infrastructure/activities lead to any of the following?</t>
  </si>
  <si>
    <t>Will there be any significant land disturbance resulting in erosion, subsidence &amp; slope instability?</t>
  </si>
  <si>
    <t>Does the structure/interventions fall in or near a critical natural habitat? (Critical Natural Habitat referes to habitats that are not man-made and play a critical role for pouplation and organisms)</t>
  </si>
  <si>
    <t>Will the structure/interventions create any negative impact on any privately owned pond or water bodies ?</t>
  </si>
  <si>
    <t>If yes, how will this be mitigated?</t>
  </si>
  <si>
    <t>Describe the measures taken to minimize the possibility of spreading the invasive species? (Detail in Remarks if Required)</t>
  </si>
  <si>
    <t>Does the construction of ponds/check dams/other structures have any effect on natural streams or surrounding ecosystem?</t>
  </si>
  <si>
    <t>Any specific group vulnerable to climatic changes ? (If Yes, Kindly Detail in Remarks)</t>
  </si>
  <si>
    <t>How is this identified/documented?</t>
  </si>
  <si>
    <t>If yes, describe the alternatives to ensure this is not encouraged?</t>
  </si>
  <si>
    <t>Does the use of new technology (including improved farming practices, IPM, etc) cause increase in chemicals use?</t>
  </si>
  <si>
    <t>Are precautions/measures taken to prevent the run-off from construction activities</t>
  </si>
  <si>
    <t>Has the use of chemical fertilizers/pesticides caused any of the following?</t>
  </si>
  <si>
    <t>Are there discussions regarding the possible health impacts on women/chidren as part of the project?</t>
  </si>
  <si>
    <t>0</t>
  </si>
  <si>
    <t>-</t>
  </si>
  <si>
    <t>Have the consultations happened with the women beneficiaries?</t>
  </si>
  <si>
    <t>Have the interventions led to a postive impact on the soil conservation ?</t>
  </si>
  <si>
    <t>How is this measured ?</t>
  </si>
  <si>
    <t xml:space="preserve">Presence of Fragile Soils in the project 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</si>
</sst>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8" x14ac:knownFonts="1">
    <font>
      <sz val="11"/>
      <color theme="1"/>
      <name val="Calibri"/>
      <family val="2"/>
      <scheme val="minor"/>
    </font>
    <font>
      <b/>
      <sz val="11"/>
      <color theme="1"/>
      <name val="Calibri"/>
      <family val="2"/>
      <scheme val="minor"/>
    </font>
    <font>
      <b/>
      <i/>
      <sz val="14"/>
      <color theme="1"/>
      <name val="Cambria"/>
      <family val="1"/>
    </font>
    <font>
      <b/>
      <sz val="20"/>
      <color theme="1"/>
      <name val="Cambria"/>
      <family val="1"/>
    </font>
    <font>
      <sz val="11"/>
      <color theme="1"/>
      <name val="Cambria"/>
      <family val="1"/>
    </font>
    <font>
      <b/>
      <sz val="14"/>
      <color theme="1"/>
      <name val="Cambria"/>
      <family val="1"/>
    </font>
    <font>
      <b/>
      <i/>
      <sz val="12"/>
      <color theme="1"/>
      <name val="Cambria"/>
      <family val="1"/>
    </font>
    <font>
      <b/>
      <sz val="12"/>
      <color theme="1"/>
      <name val="Cambria"/>
      <family val="1"/>
    </font>
    <font>
      <b/>
      <sz val="11"/>
      <color theme="1"/>
      <name val="Cambria"/>
      <family val="1"/>
    </font>
    <font>
      <i/>
      <sz val="11"/>
      <color theme="1"/>
      <name val="Cambria"/>
      <family val="1"/>
    </font>
    <font>
      <b/>
      <i/>
      <sz val="11"/>
      <color theme="1"/>
      <name val="Georgia"/>
      <family val="1"/>
    </font>
    <font>
      <b/>
      <sz val="11"/>
      <color rgb="FFFF0000"/>
      <name val="Cambria"/>
      <family val="1"/>
    </font>
    <font>
      <i/>
      <sz val="12"/>
      <color theme="1"/>
      <name val="Cambria"/>
      <family val="1"/>
    </font>
    <font>
      <sz val="12"/>
      <color theme="1"/>
      <name val="Cambria"/>
      <family val="1"/>
    </font>
    <font>
      <u/>
      <sz val="11"/>
      <color theme="10"/>
      <name val="Calibri"/>
      <family val="2"/>
      <scheme val="minor"/>
    </font>
    <font>
      <i/>
      <sz val="14"/>
      <color theme="1"/>
      <name val="Cambria"/>
      <family val="1"/>
    </font>
    <font>
      <b/>
      <sz val="13"/>
      <color theme="1"/>
      <name val="Cambria"/>
      <family val="1"/>
    </font>
    <font>
      <i/>
      <sz val="13"/>
      <color theme="1"/>
      <name val="Cambria"/>
      <family val="1"/>
    </font>
    <font>
      <sz val="13"/>
      <color theme="1"/>
      <name val="Cambria"/>
      <family val="1"/>
    </font>
    <font>
      <b/>
      <i/>
      <sz val="12"/>
      <color rgb="FFFF0000"/>
      <name val="Cambria"/>
      <family val="1"/>
    </font>
    <font>
      <b/>
      <i/>
      <sz val="12"/>
      <color rgb="FF3A5925"/>
      <name val="Cambria"/>
      <family val="1"/>
    </font>
    <font>
      <i/>
      <sz val="11"/>
      <color theme="1"/>
      <name val="Georgia"/>
      <family val="1"/>
    </font>
    <font>
      <b/>
      <sz val="12"/>
      <color theme="0"/>
      <name val="Arial"/>
      <family val="2"/>
    </font>
    <font>
      <b/>
      <sz val="12"/>
      <color theme="1"/>
      <name val="Arial"/>
      <family val="2"/>
    </font>
    <font>
      <sz val="12"/>
      <color theme="1"/>
      <name val="Arial"/>
      <family val="2"/>
    </font>
    <font>
      <sz val="12"/>
      <name val="Arial"/>
      <family val="2"/>
    </font>
    <font>
      <sz val="12"/>
      <color theme="0"/>
      <name val="Arial"/>
      <family val="2"/>
    </font>
    <font>
      <i/>
      <sz val="12"/>
      <color theme="0"/>
      <name val="Arial"/>
      <family val="2"/>
    </font>
    <font>
      <b/>
      <sz val="24"/>
      <color theme="1"/>
      <name val="Arial"/>
      <family val="2"/>
    </font>
    <font>
      <sz val="16"/>
      <color theme="1"/>
      <name val="Calibri"/>
      <family val="2"/>
      <scheme val="minor"/>
    </font>
    <font>
      <sz val="16"/>
      <name val="Arial"/>
      <family val="2"/>
    </font>
    <font>
      <sz val="18"/>
      <color theme="1"/>
      <name val="Arial"/>
      <family val="2"/>
    </font>
    <font>
      <sz val="18"/>
      <name val="Arial"/>
      <family val="2"/>
    </font>
    <font>
      <b/>
      <sz val="12"/>
      <name val="Arial"/>
      <family val="2"/>
    </font>
    <font>
      <sz val="10"/>
      <color theme="1"/>
      <name val="Arial"/>
      <family val="2"/>
    </font>
    <font>
      <b/>
      <i/>
      <sz val="14"/>
      <name val="Cambria"/>
      <family val="1"/>
    </font>
    <font>
      <b/>
      <sz val="20"/>
      <name val="Arial"/>
      <family val="2"/>
    </font>
    <font>
      <b/>
      <sz val="18"/>
      <name val="Arial"/>
      <family val="2"/>
    </font>
  </fonts>
  <fills count="19">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92D05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C00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89D9DB"/>
        <bgColor indexed="64"/>
      </patternFill>
    </fill>
    <fill>
      <patternFill patternType="solid">
        <fgColor rgb="FFB5E8E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149">
    <xf numFmtId="0" fontId="0" fillId="0" borderId="0" xfId="0"/>
    <xf numFmtId="9" fontId="0" fillId="0" borderId="0" xfId="0" applyNumberFormat="1"/>
    <xf numFmtId="0" fontId="1" fillId="0" borderId="0" xfId="0" applyFont="1"/>
    <xf numFmtId="0" fontId="4" fillId="0" borderId="0" xfId="0" applyFont="1" applyAlignment="1">
      <alignment horizontal="left" vertical="center"/>
    </xf>
    <xf numFmtId="0" fontId="9"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4" fillId="0" borderId="0" xfId="0" applyFont="1" applyAlignment="1">
      <alignment horizontal="left" vertical="center" wrapText="1"/>
    </xf>
    <xf numFmtId="0" fontId="11" fillId="0" borderId="0" xfId="0" applyFont="1" applyAlignment="1">
      <alignment horizontal="left" vertical="center"/>
    </xf>
    <xf numFmtId="0" fontId="0" fillId="0" borderId="0" xfId="0" applyAlignment="1">
      <alignment wrapText="1"/>
    </xf>
    <xf numFmtId="0" fontId="0" fillId="0" borderId="0" xfId="0" applyFont="1"/>
    <xf numFmtId="0" fontId="14" fillId="0" borderId="0" xfId="1"/>
    <xf numFmtId="0" fontId="0" fillId="0" borderId="0" xfId="0" applyBorder="1"/>
    <xf numFmtId="0" fontId="0" fillId="0" borderId="0" xfId="0" applyFont="1" applyBorder="1"/>
    <xf numFmtId="0" fontId="0" fillId="0" borderId="0" xfId="0" applyAlignment="1"/>
    <xf numFmtId="0" fontId="29" fillId="0" borderId="0" xfId="0" applyFont="1"/>
    <xf numFmtId="0" fontId="30" fillId="2" borderId="0" xfId="1" applyFont="1" applyFill="1" applyAlignment="1"/>
    <xf numFmtId="0" fontId="28" fillId="12" borderId="0" xfId="0" applyFont="1" applyFill="1" applyAlignment="1"/>
    <xf numFmtId="0" fontId="31" fillId="0" borderId="0" xfId="0" applyFont="1"/>
    <xf numFmtId="0" fontId="32" fillId="16" borderId="0" xfId="1" applyFont="1" applyFill="1" applyBorder="1" applyAlignment="1">
      <alignment horizontal="center" vertical="center" wrapText="1"/>
    </xf>
    <xf numFmtId="0" fontId="32" fillId="2" borderId="0" xfId="1" applyFont="1" applyFill="1" applyAlignment="1">
      <alignment horizontal="center"/>
    </xf>
    <xf numFmtId="0" fontId="0" fillId="13" borderId="0" xfId="0" applyFill="1"/>
    <xf numFmtId="0" fontId="32" fillId="13" borderId="0" xfId="1" applyFont="1" applyFill="1" applyAlignment="1">
      <alignment horizontal="center"/>
    </xf>
    <xf numFmtId="0" fontId="11" fillId="0" borderId="0" xfId="0" applyFont="1" applyAlignment="1">
      <alignment horizontal="center" vertical="center"/>
    </xf>
    <xf numFmtId="0" fontId="4" fillId="0" borderId="0" xfId="0" applyFont="1" applyBorder="1" applyAlignment="1" applyProtection="1">
      <alignment horizontal="left" vertical="center"/>
      <protection hidden="1"/>
    </xf>
    <xf numFmtId="2" fontId="5" fillId="11" borderId="0" xfId="0" applyNumberFormat="1" applyFont="1" applyFill="1" applyBorder="1" applyAlignment="1" applyProtection="1">
      <alignment horizontal="center" vertical="center"/>
      <protection hidden="1"/>
    </xf>
    <xf numFmtId="0" fontId="2" fillId="9" borderId="0" xfId="0" applyFont="1" applyFill="1" applyBorder="1" applyAlignment="1" applyProtection="1">
      <alignment horizontal="center" vertical="center" wrapText="1"/>
      <protection hidden="1"/>
    </xf>
    <xf numFmtId="0" fontId="2" fillId="7" borderId="0" xfId="0"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wrapText="1"/>
      <protection hidden="1"/>
    </xf>
    <xf numFmtId="0" fontId="15" fillId="12"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wrapText="1"/>
      <protection hidden="1"/>
    </xf>
    <xf numFmtId="0" fontId="33" fillId="16" borderId="0" xfId="1" applyFont="1" applyFill="1" applyBorder="1" applyAlignment="1" applyProtection="1">
      <alignment horizontal="center" vertical="center" wrapText="1"/>
      <protection locked="0"/>
    </xf>
    <xf numFmtId="0" fontId="23" fillId="2" borderId="1" xfId="0" applyFont="1" applyFill="1" applyBorder="1" applyAlignment="1" applyProtection="1">
      <alignment vertical="top" wrapText="1"/>
      <protection locked="0"/>
    </xf>
    <xf numFmtId="0" fontId="24" fillId="2" borderId="1" xfId="0" applyFont="1" applyFill="1" applyBorder="1" applyAlignment="1" applyProtection="1">
      <alignment vertical="center" wrapText="1"/>
      <protection locked="0"/>
    </xf>
    <xf numFmtId="0" fontId="24" fillId="2" borderId="1" xfId="0" applyFont="1" applyFill="1" applyBorder="1" applyProtection="1">
      <protection locked="0"/>
    </xf>
    <xf numFmtId="0" fontId="24" fillId="2" borderId="2" xfId="0" applyFont="1" applyFill="1" applyBorder="1" applyAlignment="1" applyProtection="1">
      <alignment vertical="center" wrapText="1"/>
      <protection locked="0"/>
    </xf>
    <xf numFmtId="0" fontId="24" fillId="2" borderId="2" xfId="0" applyFont="1" applyFill="1" applyBorder="1" applyProtection="1">
      <protection locked="0"/>
    </xf>
    <xf numFmtId="0" fontId="24" fillId="2" borderId="1" xfId="0" applyFont="1" applyFill="1" applyBorder="1" applyAlignment="1" applyProtection="1">
      <alignment wrapText="1"/>
      <protection locked="0"/>
    </xf>
    <xf numFmtId="0" fontId="24" fillId="2" borderId="1" xfId="0" applyFont="1" applyFill="1" applyBorder="1" applyAlignment="1" applyProtection="1">
      <alignment horizontal="left" vertical="top" wrapText="1"/>
      <protection locked="0"/>
    </xf>
    <xf numFmtId="0" fontId="24" fillId="2" borderId="1" xfId="0" applyFont="1" applyFill="1" applyBorder="1" applyAlignment="1" applyProtection="1">
      <alignment vertical="top" wrapText="1"/>
      <protection locked="0"/>
    </xf>
    <xf numFmtId="0" fontId="0" fillId="0" borderId="0" xfId="0" applyProtection="1">
      <protection locked="0"/>
    </xf>
    <xf numFmtId="0" fontId="0" fillId="0" borderId="0" xfId="0" applyAlignment="1" applyProtection="1">
      <alignment wrapText="1"/>
      <protection locked="0"/>
    </xf>
    <xf numFmtId="0" fontId="0" fillId="0" borderId="0" xfId="0" applyFont="1" applyProtection="1">
      <protection locked="0"/>
    </xf>
    <xf numFmtId="0" fontId="32" fillId="16" borderId="0" xfId="1" applyFont="1" applyFill="1" applyBorder="1" applyAlignment="1" applyProtection="1">
      <alignment horizontal="center" vertical="center" wrapText="1"/>
      <protection locked="0"/>
    </xf>
    <xf numFmtId="0" fontId="32" fillId="2" borderId="0" xfId="1" applyFont="1" applyFill="1" applyAlignment="1" applyProtection="1">
      <alignment horizontal="center"/>
      <protection locked="0"/>
    </xf>
    <xf numFmtId="0" fontId="24" fillId="2" borderId="1" xfId="0" applyFont="1" applyFill="1" applyBorder="1" applyAlignment="1" applyProtection="1">
      <alignment horizontal="left" wrapText="1"/>
      <protection locked="0"/>
    </xf>
    <xf numFmtId="0" fontId="4" fillId="0" borderId="0" xfId="0" applyFont="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35" fillId="2" borderId="1" xfId="1" applyFont="1" applyFill="1" applyBorder="1" applyAlignment="1" applyProtection="1">
      <alignment horizontal="left" vertical="center" wrapText="1"/>
      <protection locked="0"/>
    </xf>
    <xf numFmtId="2" fontId="9" fillId="0" borderId="1" xfId="0" applyNumberFormat="1"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164" fontId="9" fillId="0" borderId="1" xfId="0" applyNumberFormat="1"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16" fillId="6" borderId="0" xfId="0" applyFont="1" applyFill="1" applyAlignment="1" applyProtection="1">
      <alignment horizontal="left" vertical="center"/>
      <protection locked="0"/>
    </xf>
    <xf numFmtId="0" fontId="16" fillId="6" borderId="0" xfId="0" applyFont="1" applyFill="1" applyAlignment="1" applyProtection="1">
      <alignment horizontal="left" vertical="center" wrapText="1"/>
      <protection locked="0"/>
    </xf>
    <xf numFmtId="0" fontId="16" fillId="15" borderId="0" xfId="0" applyFont="1" applyFill="1" applyAlignment="1" applyProtection="1">
      <alignment horizontal="left" vertical="center" wrapText="1"/>
      <protection locked="0"/>
    </xf>
    <xf numFmtId="0" fontId="16" fillId="10" borderId="0" xfId="0" applyFont="1" applyFill="1" applyBorder="1" applyAlignment="1" applyProtection="1">
      <alignment horizontal="left" vertical="center" wrapText="1"/>
      <protection locked="0"/>
    </xf>
    <xf numFmtId="0" fontId="16" fillId="7"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vertical="center" wrapText="1"/>
      <protection locked="0"/>
    </xf>
    <xf numFmtId="0" fontId="7" fillId="2" borderId="0" xfId="0" applyFont="1" applyFill="1" applyBorder="1" applyAlignment="1" applyProtection="1">
      <alignment horizontal="left" vertical="center"/>
      <protection locked="0"/>
    </xf>
    <xf numFmtId="0" fontId="6" fillId="2" borderId="0" xfId="0" applyFont="1" applyFill="1" applyBorder="1" applyAlignment="1" applyProtection="1">
      <alignment vertical="center" wrapText="1"/>
      <protection locked="0"/>
    </xf>
    <xf numFmtId="0" fontId="6" fillId="2" borderId="0" xfId="0" applyFont="1" applyFill="1" applyBorder="1" applyAlignment="1" applyProtection="1">
      <alignment horizontal="center" vertical="center" wrapText="1"/>
      <protection locked="0"/>
    </xf>
    <xf numFmtId="0" fontId="7"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16" fontId="5" fillId="0" borderId="0" xfId="0" applyNumberFormat="1" applyFont="1" applyAlignment="1" applyProtection="1">
      <alignment horizontal="left" vertical="center"/>
      <protection locked="0"/>
    </xf>
    <xf numFmtId="0" fontId="5" fillId="0" borderId="0" xfId="0" applyFont="1" applyAlignment="1" applyProtection="1">
      <alignment horizontal="left" vertical="center"/>
      <protection locked="0"/>
    </xf>
    <xf numFmtId="16" fontId="6" fillId="0" borderId="0" xfId="0" applyNumberFormat="1" applyFont="1" applyAlignment="1" applyProtection="1">
      <alignment horizontal="left" vertical="center"/>
      <protection locked="0"/>
    </xf>
    <xf numFmtId="0" fontId="6" fillId="2" borderId="0" xfId="0" applyFont="1" applyFill="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4" fillId="5" borderId="0" xfId="0" applyFont="1" applyFill="1" applyAlignment="1" applyProtection="1">
      <alignment horizontal="center" vertical="center"/>
      <protection locked="0"/>
    </xf>
    <xf numFmtId="0" fontId="7"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8" fillId="0" borderId="0" xfId="0" applyFont="1" applyAlignment="1" applyProtection="1">
      <alignment horizontal="left" vertical="center"/>
      <protection locked="0"/>
    </xf>
    <xf numFmtId="0" fontId="4" fillId="0" borderId="0" xfId="0" applyFont="1" applyFill="1" applyAlignment="1" applyProtection="1">
      <alignment horizontal="left" vertical="center"/>
      <protection locked="0"/>
    </xf>
    <xf numFmtId="0" fontId="11" fillId="0" borderId="0" xfId="0" applyFont="1" applyAlignment="1" applyProtection="1">
      <alignment horizontal="left" vertical="center"/>
      <protection locked="0"/>
    </xf>
    <xf numFmtId="0" fontId="5" fillId="0" borderId="0" xfId="0" applyFont="1" applyFill="1" applyAlignment="1" applyProtection="1">
      <alignment horizontal="center" vertical="center"/>
      <protection locked="0"/>
    </xf>
    <xf numFmtId="0" fontId="24" fillId="2" borderId="1" xfId="0" applyFont="1" applyFill="1" applyBorder="1" applyAlignment="1" applyProtection="1">
      <alignment horizontal="center" vertical="center"/>
      <protection hidden="1"/>
    </xf>
    <xf numFmtId="0" fontId="24" fillId="2" borderId="12" xfId="0" applyFont="1" applyFill="1" applyBorder="1" applyAlignment="1" applyProtection="1">
      <alignment horizontal="center"/>
      <protection hidden="1"/>
    </xf>
    <xf numFmtId="0" fontId="24" fillId="2" borderId="2" xfId="0" applyFont="1" applyFill="1" applyBorder="1" applyAlignment="1" applyProtection="1">
      <alignment horizontal="center" vertical="center"/>
      <protection hidden="1"/>
    </xf>
    <xf numFmtId="0" fontId="34" fillId="0" borderId="1" xfId="0" applyFont="1" applyBorder="1" applyProtection="1">
      <protection hidden="1"/>
    </xf>
    <xf numFmtId="0" fontId="24" fillId="2" borderId="1" xfId="0" applyFont="1" applyFill="1" applyBorder="1" applyAlignment="1" applyProtection="1">
      <alignment horizontal="center" vertical="center" wrapText="1"/>
      <protection hidden="1"/>
    </xf>
    <xf numFmtId="1" fontId="24" fillId="2" borderId="1" xfId="0" applyNumberFormat="1" applyFont="1" applyFill="1" applyBorder="1" applyAlignment="1" applyProtection="1">
      <alignment horizontal="center" vertical="center" wrapText="1"/>
      <protection hidden="1"/>
    </xf>
    <xf numFmtId="1" fontId="24" fillId="2" borderId="1" xfId="0" applyNumberFormat="1" applyFont="1" applyFill="1" applyBorder="1" applyAlignment="1" applyProtection="1">
      <alignment horizontal="center" vertical="center"/>
      <protection hidden="1"/>
    </xf>
    <xf numFmtId="0" fontId="24" fillId="2" borderId="1" xfId="0" applyFont="1" applyFill="1" applyBorder="1" applyAlignment="1" applyProtection="1">
      <alignment horizontal="center"/>
      <protection hidden="1"/>
    </xf>
    <xf numFmtId="0" fontId="24" fillId="2" borderId="1" xfId="0" applyFont="1" applyFill="1" applyBorder="1" applyAlignment="1" applyProtection="1">
      <alignment horizontal="center" vertical="top" wrapText="1"/>
      <protection hidden="1"/>
    </xf>
    <xf numFmtId="2" fontId="7" fillId="11" borderId="1" xfId="0" applyNumberFormat="1" applyFont="1" applyFill="1" applyBorder="1" applyAlignment="1" applyProtection="1">
      <alignment horizontal="center" vertical="center"/>
      <protection hidden="1"/>
    </xf>
    <xf numFmtId="0" fontId="6" fillId="9" borderId="1"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wrapText="1"/>
      <protection hidden="1"/>
    </xf>
    <xf numFmtId="0" fontId="12" fillId="2" borderId="1" xfId="0" applyFont="1" applyFill="1" applyBorder="1" applyAlignment="1" applyProtection="1">
      <alignment horizontal="left" vertical="center" wrapText="1"/>
      <protection hidden="1"/>
    </xf>
    <xf numFmtId="2" fontId="13" fillId="2" borderId="1" xfId="0" applyNumberFormat="1" applyFont="1" applyFill="1" applyBorder="1" applyAlignment="1" applyProtection="1">
      <alignment horizontal="center" vertical="center"/>
      <protection hidden="1"/>
    </xf>
    <xf numFmtId="2" fontId="12" fillId="0" borderId="1" xfId="0" applyNumberFormat="1"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36" fillId="16" borderId="0" xfId="1" applyFont="1" applyFill="1" applyAlignment="1"/>
    <xf numFmtId="0" fontId="37" fillId="13" borderId="0" xfId="1" applyFont="1" applyFill="1" applyAlignment="1"/>
    <xf numFmtId="0" fontId="23" fillId="2" borderId="1" xfId="0" applyFont="1" applyFill="1" applyBorder="1" applyAlignment="1" applyProtection="1">
      <alignment vertical="top" wrapText="1"/>
    </xf>
    <xf numFmtId="0" fontId="24" fillId="2" borderId="1" xfId="0" applyFont="1" applyFill="1" applyBorder="1" applyProtection="1"/>
    <xf numFmtId="0" fontId="24" fillId="2" borderId="1" xfId="0" applyFont="1" applyFill="1" applyBorder="1" applyAlignment="1" applyProtection="1">
      <alignment horizontal="left" vertical="center" wrapText="1"/>
    </xf>
    <xf numFmtId="0" fontId="24" fillId="2" borderId="1" xfId="0" applyFont="1" applyFill="1" applyBorder="1" applyAlignment="1" applyProtection="1">
      <alignment horizontal="center" vertical="center"/>
    </xf>
    <xf numFmtId="0" fontId="24" fillId="2" borderId="2" xfId="0" applyFont="1" applyFill="1" applyBorder="1" applyAlignment="1" applyProtection="1">
      <alignment vertical="center"/>
    </xf>
    <xf numFmtId="0" fontId="24" fillId="2" borderId="1" xfId="0" applyFont="1" applyFill="1" applyBorder="1" applyAlignment="1" applyProtection="1">
      <alignment vertical="center"/>
    </xf>
    <xf numFmtId="0" fontId="25" fillId="2" borderId="1" xfId="0" applyFont="1" applyFill="1" applyBorder="1" applyAlignment="1" applyProtection="1">
      <alignment horizontal="left" vertical="center" wrapText="1"/>
    </xf>
    <xf numFmtId="0" fontId="24" fillId="2" borderId="1" xfId="0" applyFont="1" applyFill="1" applyBorder="1" applyAlignment="1" applyProtection="1">
      <alignment horizontal="center" vertical="center" wrapText="1"/>
    </xf>
    <xf numFmtId="0" fontId="6" fillId="13" borderId="0" xfId="0" applyFont="1" applyFill="1" applyBorder="1" applyAlignment="1" applyProtection="1">
      <alignment horizontal="center" vertical="center" wrapText="1"/>
      <protection locked="0"/>
    </xf>
    <xf numFmtId="0" fontId="5" fillId="11" borderId="7" xfId="0" applyFont="1" applyFill="1" applyBorder="1" applyAlignment="1" applyProtection="1">
      <alignment horizontal="center" vertical="center"/>
      <protection locked="0"/>
    </xf>
    <xf numFmtId="0" fontId="5" fillId="11" borderId="0" xfId="0" applyFont="1" applyFill="1" applyBorder="1" applyAlignment="1" applyProtection="1">
      <alignment horizontal="center" vertical="center"/>
      <protection locked="0"/>
    </xf>
    <xf numFmtId="0" fontId="3" fillId="4" borderId="0" xfId="0" applyFont="1" applyFill="1" applyAlignment="1" applyProtection="1">
      <alignment horizontal="center" vertical="center" wrapText="1"/>
      <protection locked="0"/>
    </xf>
    <xf numFmtId="0" fontId="2" fillId="8" borderId="0" xfId="0" applyFont="1" applyFill="1" applyBorder="1" applyAlignment="1" applyProtection="1">
      <alignment horizontal="center" vertical="center" wrapText="1"/>
      <protection locked="0"/>
    </xf>
    <xf numFmtId="0" fontId="19" fillId="2" borderId="0" xfId="0" applyFont="1" applyFill="1" applyBorder="1" applyAlignment="1" applyProtection="1">
      <alignment horizontal="center" vertical="center" wrapText="1"/>
      <protection locked="0"/>
    </xf>
    <xf numFmtId="0" fontId="4" fillId="5" borderId="0" xfId="0" applyFont="1" applyFill="1" applyAlignment="1" applyProtection="1">
      <alignment horizontal="center" vertical="center"/>
      <protection locked="0"/>
    </xf>
    <xf numFmtId="0" fontId="4" fillId="0" borderId="0" xfId="0" applyFont="1" applyBorder="1" applyAlignment="1" applyProtection="1">
      <alignment horizontal="left" vertical="center" wrapText="1"/>
      <protection locked="0"/>
    </xf>
    <xf numFmtId="0" fontId="22" fillId="3" borderId="7" xfId="0" applyFont="1" applyFill="1" applyBorder="1" applyAlignment="1" applyProtection="1">
      <alignment horizontal="center" vertical="center" wrapText="1"/>
    </xf>
    <xf numFmtId="0" fontId="22" fillId="3" borderId="0" xfId="0" applyFont="1" applyFill="1" applyBorder="1" applyAlignment="1" applyProtection="1">
      <alignment horizontal="center" vertical="center"/>
    </xf>
    <xf numFmtId="0" fontId="22" fillId="3" borderId="5" xfId="0" applyFont="1" applyFill="1" applyBorder="1" applyAlignment="1" applyProtection="1">
      <alignment horizontal="center" vertical="center" wrapText="1"/>
    </xf>
    <xf numFmtId="0" fontId="22" fillId="3" borderId="6" xfId="0" applyFont="1" applyFill="1" applyBorder="1" applyAlignment="1" applyProtection="1">
      <alignment horizontal="center" vertical="center"/>
    </xf>
    <xf numFmtId="0" fontId="26" fillId="3" borderId="5" xfId="0" applyFont="1" applyFill="1" applyBorder="1" applyAlignment="1" applyProtection="1">
      <alignment horizontal="center" vertical="center" wrapText="1"/>
    </xf>
    <xf numFmtId="0" fontId="26" fillId="3" borderId="6" xfId="0" applyFont="1" applyFill="1" applyBorder="1" applyAlignment="1" applyProtection="1">
      <alignment horizontal="center" vertical="center"/>
    </xf>
    <xf numFmtId="0" fontId="22" fillId="3" borderId="6"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protection locked="0"/>
    </xf>
    <xf numFmtId="0" fontId="7" fillId="18" borderId="1" xfId="0" applyFont="1" applyFill="1" applyBorder="1" applyAlignment="1" applyProtection="1">
      <alignment horizontal="center" vertical="center" wrapText="1"/>
      <protection locked="0"/>
    </xf>
    <xf numFmtId="0" fontId="5" fillId="17" borderId="1" xfId="0" applyFont="1" applyFill="1" applyBorder="1" applyAlignment="1" applyProtection="1">
      <alignment horizontal="center" vertical="center"/>
      <protection locked="0"/>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xf>
    <xf numFmtId="0" fontId="7" fillId="18" borderId="1" xfId="0" applyFont="1" applyFill="1" applyBorder="1" applyAlignment="1" applyProtection="1">
      <alignment horizontal="center" vertical="center"/>
      <protection locked="0"/>
    </xf>
    <xf numFmtId="0" fontId="2" fillId="8" borderId="8" xfId="0" applyFont="1" applyFill="1" applyBorder="1" applyAlignment="1" applyProtection="1">
      <alignment horizontal="center" vertical="center" wrapText="1"/>
      <protection locked="0"/>
    </xf>
    <xf numFmtId="0" fontId="2" fillId="8" borderId="9" xfId="0" applyFont="1" applyFill="1" applyBorder="1" applyAlignment="1" applyProtection="1">
      <alignment horizontal="center" vertical="center" wrapText="1"/>
      <protection locked="0"/>
    </xf>
    <xf numFmtId="0" fontId="2" fillId="8" borderId="10" xfId="0" applyFont="1" applyFill="1" applyBorder="1" applyAlignment="1" applyProtection="1">
      <alignment horizontal="center" vertical="center" wrapText="1"/>
      <protection locked="0"/>
    </xf>
    <xf numFmtId="0" fontId="2" fillId="8" borderId="5" xfId="0" applyFont="1" applyFill="1" applyBorder="1" applyAlignment="1" applyProtection="1">
      <alignment horizontal="center" vertical="center" wrapText="1"/>
      <protection locked="0"/>
    </xf>
    <xf numFmtId="0" fontId="2" fillId="8" borderId="6" xfId="0" applyFont="1" applyFill="1" applyBorder="1" applyAlignment="1" applyProtection="1">
      <alignment horizontal="center" vertical="center" wrapText="1"/>
      <protection locked="0"/>
    </xf>
    <xf numFmtId="0" fontId="2" fillId="8" borderId="11"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7" fillId="6" borderId="2" xfId="0" applyFont="1" applyFill="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7" fillId="7" borderId="2" xfId="0" applyFont="1" applyFill="1" applyBorder="1" applyAlignment="1" applyProtection="1">
      <alignment horizontal="center" vertical="center" wrapText="1"/>
      <protection locked="0"/>
    </xf>
    <xf numFmtId="0" fontId="7" fillId="7" borderId="4" xfId="0" applyFont="1" applyFill="1" applyBorder="1" applyAlignment="1" applyProtection="1">
      <alignment horizontal="center" vertical="center" wrapText="1"/>
      <protection locked="0"/>
    </xf>
    <xf numFmtId="0" fontId="7" fillId="10" borderId="2" xfId="0" applyFont="1" applyFill="1" applyBorder="1" applyAlignment="1" applyProtection="1">
      <alignment horizontal="center" vertical="center" wrapText="1"/>
      <protection locked="0"/>
    </xf>
    <xf numFmtId="0" fontId="7" fillId="10" borderId="4" xfId="0" applyFont="1" applyFill="1" applyBorder="1" applyAlignment="1" applyProtection="1">
      <alignment horizontal="center" vertical="center" wrapText="1"/>
      <protection locked="0"/>
    </xf>
    <xf numFmtId="0" fontId="2" fillId="13" borderId="2" xfId="0" applyFont="1" applyFill="1" applyBorder="1" applyAlignment="1" applyProtection="1">
      <alignment horizontal="center" vertical="center" wrapText="1"/>
      <protection locked="0"/>
    </xf>
    <xf numFmtId="0" fontId="2" fillId="13" borderId="4" xfId="0" applyFont="1" applyFill="1" applyBorder="1" applyAlignment="1" applyProtection="1">
      <alignment horizontal="center" vertical="center" wrapText="1"/>
      <protection locked="0"/>
    </xf>
    <xf numFmtId="0" fontId="7" fillId="11" borderId="12" xfId="0" applyFont="1" applyFill="1" applyBorder="1" applyAlignment="1" applyProtection="1">
      <alignment horizontal="center" vertical="center"/>
      <protection locked="0"/>
    </xf>
    <xf numFmtId="0" fontId="7" fillId="11" borderId="13" xfId="0" applyFont="1" applyFill="1" applyBorder="1" applyAlignment="1" applyProtection="1">
      <alignment horizontal="center" vertical="center"/>
      <protection locked="0"/>
    </xf>
    <xf numFmtId="0" fontId="7" fillId="11" borderId="14" xfId="0" applyFont="1" applyFill="1" applyBorder="1" applyAlignment="1" applyProtection="1">
      <alignment horizontal="center" vertical="center"/>
      <protection locked="0"/>
    </xf>
    <xf numFmtId="0" fontId="7" fillId="14" borderId="2" xfId="0" applyFont="1" applyFill="1" applyBorder="1" applyAlignment="1" applyProtection="1">
      <alignment horizontal="center" vertical="center" wrapText="1"/>
      <protection locked="0"/>
    </xf>
    <xf numFmtId="0" fontId="7" fillId="14" borderId="4" xfId="0" applyFont="1" applyFill="1" applyBorder="1" applyAlignment="1" applyProtection="1">
      <alignment horizontal="center" vertical="center" wrapText="1"/>
      <protection locked="0"/>
    </xf>
  </cellXfs>
  <cellStyles count="2">
    <cellStyle name="Hyperlink" xfId="1" builtinId="8"/>
    <cellStyle name="Normal" xfId="0" builtinId="0"/>
  </cellStyles>
  <dxfs count="98">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0000"/>
        </patternFill>
      </fill>
    </dxf>
    <dxf>
      <fill>
        <patternFill>
          <bgColor theme="5"/>
        </patternFill>
      </fill>
    </dxf>
    <dxf>
      <font>
        <color rgb="FF9C0006"/>
      </font>
      <fill>
        <patternFill>
          <bgColor rgb="FFFFC7CE"/>
        </patternFill>
      </fill>
    </dxf>
    <dxf>
      <fill>
        <patternFill>
          <bgColor theme="5"/>
        </patternFill>
      </fill>
    </dxf>
    <dxf>
      <fill>
        <patternFill>
          <bgColor rgb="FFFF0000"/>
        </patternFill>
      </fill>
    </dxf>
    <dxf>
      <font>
        <color rgb="FF9C0006"/>
      </font>
      <fill>
        <patternFill>
          <bgColor rgb="FFFFC7CE"/>
        </patternFill>
      </fill>
    </dxf>
    <dxf>
      <fill>
        <patternFill>
          <bgColor theme="5"/>
        </patternFill>
      </fill>
    </dxf>
    <dxf>
      <fill>
        <patternFill>
          <bgColor rgb="FFFF0000"/>
        </patternFill>
      </fill>
    </dxf>
    <dxf>
      <fill>
        <patternFill>
          <bgColor theme="5"/>
        </patternFill>
      </fill>
    </dxf>
    <dxf>
      <fill>
        <patternFill>
          <bgColor rgb="FFFF0000"/>
        </patternFill>
      </fill>
    </dxf>
    <dxf>
      <font>
        <color rgb="FF9C0006"/>
      </font>
      <fill>
        <patternFill>
          <bgColor rgb="FFFFC7CE"/>
        </patternFill>
      </fill>
    </dxf>
    <dxf>
      <fill>
        <patternFill>
          <bgColor rgb="FFFF0000"/>
        </patternFill>
      </fill>
    </dxf>
    <dxf>
      <fill>
        <patternFill>
          <bgColor theme="5"/>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rgb="FFFF0000"/>
        </patternFill>
      </fill>
    </dxf>
    <dxf>
      <font>
        <color rgb="FF9C0006"/>
      </font>
      <fill>
        <patternFill>
          <bgColor rgb="FFFFC7CE"/>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rgb="FFFF0000"/>
        </patternFill>
      </fill>
    </dxf>
    <dxf>
      <fill>
        <patternFill>
          <bgColor theme="5"/>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rgb="FFFF0000"/>
        </patternFill>
      </fill>
    </dxf>
    <dxf>
      <font>
        <color rgb="FF9C0006"/>
      </font>
      <fill>
        <patternFill>
          <bgColor rgb="FFFFC7CE"/>
        </patternFill>
      </fill>
    </dxf>
    <dxf>
      <fill>
        <patternFill>
          <bgColor theme="5"/>
        </patternFill>
      </fill>
    </dxf>
    <dxf>
      <fill>
        <patternFill>
          <bgColor rgb="FFFF0000"/>
        </patternFill>
      </fill>
    </dxf>
    <dxf>
      <font>
        <color rgb="FF9C0006"/>
      </font>
      <fill>
        <patternFill>
          <bgColor rgb="FFFFC7CE"/>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ont>
        <color rgb="FF9C0006"/>
      </font>
      <fill>
        <patternFill>
          <bgColor rgb="FFFFC7CE"/>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s>
  <tableStyles count="0" defaultTableStyle="TableStyleMedium2" defaultPivotStyle="PivotStyleLight16"/>
  <colors>
    <mruColors>
      <color rgb="FFB5E8E9"/>
      <color rgb="FF89D9DB"/>
      <color rgb="FFEBBCA7"/>
      <color rgb="FFE09776"/>
      <color rgb="FFFFB9D0"/>
      <color rgb="FF23B3C7"/>
      <color rgb="FF3A5925"/>
      <color rgb="FFFCC8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600075</xdr:colOff>
      <xdr:row>113</xdr:row>
      <xdr:rowOff>238125</xdr:rowOff>
    </xdr:to>
    <xdr:sp macro="" textlink="">
      <xdr:nvSpPr>
        <xdr:cNvPr id="2" name="TextBox 1"/>
        <xdr:cNvSpPr txBox="1"/>
      </xdr:nvSpPr>
      <xdr:spPr>
        <a:xfrm>
          <a:off x="0" y="0"/>
          <a:ext cx="7915275" cy="304419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chemeClr val="dk1"/>
              </a:solidFill>
              <a:effectLst/>
              <a:latin typeface="Arial" panose="020B0604020202020204" pitchFamily="34" charset="0"/>
              <a:ea typeface="+mn-ea"/>
              <a:cs typeface="Arial" panose="020B0604020202020204" pitchFamily="34" charset="0"/>
            </a:rPr>
            <a:t> Environmental, Social &amp; Gender Policy</a:t>
          </a:r>
        </a:p>
        <a:p>
          <a:pPr algn="ctr"/>
          <a:r>
            <a:rPr lang="en-US" sz="2400" b="1">
              <a:solidFill>
                <a:schemeClr val="dk1"/>
              </a:solidFill>
              <a:effectLst/>
              <a:latin typeface="Arial" panose="020B0604020202020204" pitchFamily="34" charset="0"/>
              <a:ea typeface="+mn-ea"/>
              <a:cs typeface="Arial" panose="020B0604020202020204" pitchFamily="34" charset="0"/>
            </a:rPr>
            <a:t>  Risk</a:t>
          </a:r>
          <a:r>
            <a:rPr lang="en-US" sz="2400" b="1" baseline="0">
              <a:solidFill>
                <a:schemeClr val="dk1"/>
              </a:solidFill>
              <a:effectLst/>
              <a:latin typeface="Arial" panose="020B0604020202020204" pitchFamily="34" charset="0"/>
              <a:ea typeface="+mn-ea"/>
              <a:cs typeface="Arial" panose="020B0604020202020204" pitchFamily="34" charset="0"/>
            </a:rPr>
            <a:t> </a:t>
          </a:r>
          <a:r>
            <a:rPr lang="en-US" sz="2400" b="1">
              <a:solidFill>
                <a:schemeClr val="dk1"/>
              </a:solidFill>
              <a:effectLst/>
              <a:latin typeface="Arial" panose="020B0604020202020204" pitchFamily="34" charset="0"/>
              <a:ea typeface="+mn-ea"/>
              <a:cs typeface="Arial" panose="020B0604020202020204" pitchFamily="34" charset="0"/>
            </a:rPr>
            <a:t>Screening &amp; Assessment Tool kit</a:t>
          </a:r>
        </a:p>
        <a:p>
          <a:pPr algn="ctr"/>
          <a:r>
            <a:rPr lang="en-US" sz="2000" b="1">
              <a:solidFill>
                <a:schemeClr val="dk1"/>
              </a:solidFill>
              <a:effectLst/>
              <a:latin typeface="Arial" panose="020B0604020202020204" pitchFamily="34" charset="0"/>
              <a:ea typeface="+mn-ea"/>
              <a:cs typeface="Arial" panose="020B0604020202020204" pitchFamily="34" charset="0"/>
            </a:rPr>
            <a:t>Adaptation</a:t>
          </a:r>
          <a:r>
            <a:rPr lang="en-US" sz="2000" b="1" baseline="0">
              <a:solidFill>
                <a:schemeClr val="dk1"/>
              </a:solidFill>
              <a:effectLst/>
              <a:latin typeface="Arial" panose="020B0604020202020204" pitchFamily="34" charset="0"/>
              <a:ea typeface="+mn-ea"/>
              <a:cs typeface="Arial" panose="020B0604020202020204" pitchFamily="34" charset="0"/>
            </a:rPr>
            <a:t> Fund Projects</a:t>
          </a:r>
          <a:endParaRPr lang="en-US" sz="2000" b="1">
            <a:solidFill>
              <a:schemeClr val="dk1"/>
            </a:solidFill>
            <a:effectLst/>
            <a:latin typeface="Arial" panose="020B0604020202020204" pitchFamily="34" charset="0"/>
            <a:ea typeface="+mn-ea"/>
            <a:cs typeface="Arial" panose="020B0604020202020204" pitchFamily="34" charset="0"/>
          </a:endParaRPr>
        </a:p>
        <a:p>
          <a:pPr algn="ctr"/>
          <a:endParaRPr lang="en-US" sz="2000" b="1">
            <a:solidFill>
              <a:schemeClr val="dk1"/>
            </a:solidFill>
            <a:effectLst/>
            <a:latin typeface="Arial" panose="020B0604020202020204" pitchFamily="34" charset="0"/>
            <a:ea typeface="+mn-ea"/>
            <a:cs typeface="Arial" panose="020B0604020202020204" pitchFamily="34" charset="0"/>
          </a:endParaRPr>
        </a:p>
        <a:p>
          <a:r>
            <a:rPr lang="en-US" sz="1600" b="1">
              <a:solidFill>
                <a:schemeClr val="dk1"/>
              </a:solidFill>
              <a:effectLst/>
              <a:latin typeface="Arial" panose="020B0604020202020204" pitchFamily="34" charset="0"/>
              <a:ea typeface="+mn-ea"/>
              <a:cs typeface="Arial" panose="020B0604020202020204" pitchFamily="34" charset="0"/>
            </a:rPr>
            <a:t>Purpose of the Toolkit</a:t>
          </a:r>
          <a:endParaRPr lang="en-US" sz="1600">
            <a:solidFill>
              <a:schemeClr val="dk1"/>
            </a:solidFill>
            <a:effectLst/>
            <a:latin typeface="Arial" panose="020B0604020202020204" pitchFamily="34" charset="0"/>
            <a:ea typeface="+mn-ea"/>
            <a:cs typeface="Arial" panose="020B0604020202020204" pitchFamily="34" charset="0"/>
          </a:endParaRPr>
        </a:p>
        <a:p>
          <a:pPr lvl="0"/>
          <a:r>
            <a:rPr lang="en-US" sz="1200">
              <a:solidFill>
                <a:schemeClr val="dk1"/>
              </a:solidFill>
              <a:effectLst/>
              <a:latin typeface="Arial" panose="020B0604020202020204" pitchFamily="34" charset="0"/>
              <a:ea typeface="+mn-ea"/>
              <a:cs typeface="Arial" panose="020B0604020202020204" pitchFamily="34" charset="0"/>
            </a:rPr>
            <a:t>The Environment Social &amp; Management System (ESMS),</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Environmental Social (ESP) &amp; Gender aspects have been well defined in the Adaptation Fund policy through the </a:t>
          </a:r>
          <a:r>
            <a:rPr lang="en-US" sz="1200" b="1">
              <a:solidFill>
                <a:schemeClr val="dk1"/>
              </a:solidFill>
              <a:effectLst/>
              <a:latin typeface="Arial" panose="020B0604020202020204" pitchFamily="34" charset="0"/>
              <a:ea typeface="+mn-ea"/>
              <a:cs typeface="Arial" panose="020B0604020202020204" pitchFamily="34" charset="0"/>
            </a:rPr>
            <a:t>15 principles (Refer Master Risk Screening sheet &amp; Individual</a:t>
          </a:r>
          <a:r>
            <a:rPr lang="en-US" sz="1200" b="1" baseline="0">
              <a:solidFill>
                <a:schemeClr val="dk1"/>
              </a:solidFill>
              <a:effectLst/>
              <a:latin typeface="Arial" panose="020B0604020202020204" pitchFamily="34" charset="0"/>
              <a:ea typeface="+mn-ea"/>
              <a:cs typeface="Arial" panose="020B0604020202020204" pitchFamily="34" charset="0"/>
            </a:rPr>
            <a:t> Principle sheets (P1..to..P15)</a:t>
          </a:r>
          <a:r>
            <a:rPr lang="en-US" sz="1200" b="1">
              <a:solidFill>
                <a:schemeClr val="dk1"/>
              </a:solidFill>
              <a:effectLst/>
              <a:latin typeface="Arial" panose="020B0604020202020204" pitchFamily="34" charset="0"/>
              <a:ea typeface="+mn-ea"/>
              <a:cs typeface="Arial" panose="020B0604020202020204" pitchFamily="34" charset="0"/>
            </a:rPr>
            <a:t> for description of each principle)</a:t>
          </a:r>
          <a:r>
            <a:rPr lang="en-US" sz="1200">
              <a:solidFill>
                <a:schemeClr val="dk1"/>
              </a:solidFill>
              <a:effectLst/>
              <a:latin typeface="Arial" panose="020B0604020202020204" pitchFamily="34" charset="0"/>
              <a:ea typeface="+mn-ea"/>
              <a:cs typeface="Arial" panose="020B0604020202020204" pitchFamily="34" charset="0"/>
            </a:rPr>
            <a:t>. However, the biggest challenge is the </a:t>
          </a:r>
          <a:r>
            <a:rPr lang="en-US" sz="1200" b="1">
              <a:solidFill>
                <a:schemeClr val="dk1"/>
              </a:solidFill>
              <a:effectLst/>
              <a:latin typeface="Arial" panose="020B0604020202020204" pitchFamily="34" charset="0"/>
              <a:ea typeface="+mn-ea"/>
              <a:cs typeface="Arial" panose="020B0604020202020204" pitchFamily="34" charset="0"/>
            </a:rPr>
            <a:t>SCREENING &amp; ASSESSMENT </a:t>
          </a:r>
          <a:r>
            <a:rPr lang="en-US" sz="1200">
              <a:solidFill>
                <a:schemeClr val="dk1"/>
              </a:solidFill>
              <a:effectLst/>
              <a:latin typeface="Arial" panose="020B0604020202020204" pitchFamily="34" charset="0"/>
              <a:ea typeface="+mn-ea"/>
              <a:cs typeface="Arial" panose="020B0604020202020204" pitchFamily="34" charset="0"/>
            </a:rPr>
            <a:t>of the principles and their implementation at the project level. Thus, there was a need for an agreeable and simplified toolkit covering aspects of ESP &amp; Gender and their applicability to the project components and activities, taking into consideration the compliances and adherence to laws. </a:t>
          </a:r>
        </a:p>
        <a:p>
          <a:pPr lvl="0"/>
          <a:endParaRPr lang="en-US" sz="1200">
            <a:solidFill>
              <a:schemeClr val="dk1"/>
            </a:solidFill>
            <a:effectLst/>
            <a:latin typeface="Arial" panose="020B0604020202020204" pitchFamily="34" charset="0"/>
            <a:ea typeface="+mn-ea"/>
            <a:cs typeface="Arial" panose="020B0604020202020204" pitchFamily="34" charset="0"/>
          </a:endParaRPr>
        </a:p>
        <a:p>
          <a:pPr lvl="0"/>
          <a:r>
            <a:rPr lang="en-US" sz="1200">
              <a:solidFill>
                <a:schemeClr val="dk1"/>
              </a:solidFill>
              <a:effectLst/>
              <a:latin typeface="Arial" panose="020B0604020202020204" pitchFamily="34" charset="0"/>
              <a:ea typeface="+mn-ea"/>
              <a:cs typeface="Arial" panose="020B0604020202020204" pitchFamily="34" charset="0"/>
            </a:rPr>
            <a:t>As part of the ESMS, AF requires that all projects/programs be </a:t>
          </a:r>
          <a:r>
            <a:rPr lang="en-US" sz="1200" b="1">
              <a:solidFill>
                <a:schemeClr val="dk1"/>
              </a:solidFill>
              <a:effectLst/>
              <a:latin typeface="Arial" panose="020B0604020202020204" pitchFamily="34" charset="0"/>
              <a:ea typeface="+mn-ea"/>
              <a:cs typeface="Arial" panose="020B0604020202020204" pitchFamily="34" charset="0"/>
            </a:rPr>
            <a:t>SCREENED</a:t>
          </a:r>
          <a:r>
            <a:rPr lang="en-US" sz="1200">
              <a:solidFill>
                <a:schemeClr val="dk1"/>
              </a:solidFill>
              <a:effectLst/>
              <a:latin typeface="Arial" panose="020B0604020202020204" pitchFamily="34" charset="0"/>
              <a:ea typeface="+mn-ea"/>
              <a:cs typeface="Arial" panose="020B0604020202020204" pitchFamily="34" charset="0"/>
            </a:rPr>
            <a:t> by the NIE to assess the environmental and social risks. The screening requires identification of risks and categorization based on the above generated score. Once funded, the projects/programmes are required to undertake mid-term and end-term </a:t>
          </a:r>
          <a:r>
            <a:rPr lang="en-US" sz="1200" b="1">
              <a:solidFill>
                <a:schemeClr val="dk1"/>
              </a:solidFill>
              <a:effectLst/>
              <a:latin typeface="Arial" panose="020B0604020202020204" pitchFamily="34" charset="0"/>
              <a:ea typeface="+mn-ea"/>
              <a:cs typeface="Arial" panose="020B0604020202020204" pitchFamily="34" charset="0"/>
            </a:rPr>
            <a:t>ASSESSMENT</a:t>
          </a:r>
          <a:r>
            <a:rPr lang="en-US" sz="1200">
              <a:solidFill>
                <a:schemeClr val="dk1"/>
              </a:solidFill>
              <a:effectLst/>
              <a:latin typeface="Arial" panose="020B0604020202020204" pitchFamily="34" charset="0"/>
              <a:ea typeface="+mn-ea"/>
              <a:cs typeface="Arial" panose="020B0604020202020204" pitchFamily="34" charset="0"/>
            </a:rPr>
            <a:t> through the Tool kit, to assess and manage the impacts, the results of which are incorporated as part of the ESMS.</a:t>
          </a:r>
        </a:p>
        <a:p>
          <a:pPr lvl="0"/>
          <a:endParaRPr lang="en-US" sz="1200">
            <a:solidFill>
              <a:schemeClr val="dk1"/>
            </a:solidFill>
            <a:effectLst/>
            <a:latin typeface="Arial" panose="020B0604020202020204" pitchFamily="34" charset="0"/>
            <a:ea typeface="+mn-ea"/>
            <a:cs typeface="Arial" panose="020B0604020202020204" pitchFamily="34" charset="0"/>
          </a:endParaRPr>
        </a:p>
        <a:p>
          <a:pPr lvl="0"/>
          <a:r>
            <a:rPr lang="en-US" sz="1200">
              <a:solidFill>
                <a:schemeClr val="dk1"/>
              </a:solidFill>
              <a:effectLst/>
              <a:latin typeface="Arial" panose="020B0604020202020204" pitchFamily="34" charset="0"/>
              <a:ea typeface="+mn-ea"/>
              <a:cs typeface="Arial" panose="020B0604020202020204" pitchFamily="34" charset="0"/>
            </a:rPr>
            <a:t>The purpose of this Tool kit is help in the organization, structuring, and analysis of information, pertaining to </a:t>
          </a:r>
          <a:r>
            <a:rPr lang="en-US" sz="1200" baseline="0">
              <a:solidFill>
                <a:schemeClr val="dk1"/>
              </a:solidFill>
              <a:effectLst/>
              <a:latin typeface="Arial" panose="020B0604020202020204" pitchFamily="34" charset="0"/>
              <a:ea typeface="+mn-ea"/>
              <a:cs typeface="Arial" panose="020B0604020202020204" pitchFamily="34" charset="0"/>
            </a:rPr>
            <a:t> Environment, Social and Gender aspects, </a:t>
          </a:r>
          <a:r>
            <a:rPr lang="en-US" sz="1200">
              <a:solidFill>
                <a:schemeClr val="dk1"/>
              </a:solidFill>
              <a:effectLst/>
              <a:latin typeface="Arial" panose="020B0604020202020204" pitchFamily="34" charset="0"/>
              <a:ea typeface="+mn-ea"/>
              <a:cs typeface="Arial" panose="020B0604020202020204" pitchFamily="34" charset="0"/>
            </a:rPr>
            <a:t>the consistency of its handling, and to help avoid gaps in analysis and assessments. </a:t>
          </a:r>
          <a:r>
            <a:rPr lang="en-US" sz="1200" i="1">
              <a:solidFill>
                <a:schemeClr val="dk1"/>
              </a:solidFill>
              <a:effectLst/>
              <a:latin typeface="Arial" panose="020B0604020202020204" pitchFamily="34" charset="0"/>
              <a:ea typeface="+mn-ea"/>
              <a:cs typeface="Arial" panose="020B0604020202020204" pitchFamily="34" charset="0"/>
            </a:rPr>
            <a:t>Risk Assessment deals with three basic questions: “What can go wrong?”, “What is the range &amp; magnitude of adverse impacts?” and “How likely are the adverse consequences?”</a:t>
          </a:r>
        </a:p>
        <a:p>
          <a:pPr lvl="0"/>
          <a:endParaRPr lang="en-US" sz="1200">
            <a:solidFill>
              <a:schemeClr val="dk1"/>
            </a:solidFill>
            <a:effectLst/>
            <a:latin typeface="Arial" panose="020B0604020202020204" pitchFamily="34" charset="0"/>
            <a:ea typeface="+mn-ea"/>
            <a:cs typeface="Arial" panose="020B0604020202020204" pitchFamily="34" charset="0"/>
          </a:endParaRPr>
        </a:p>
        <a:p>
          <a:pPr lvl="0"/>
          <a:r>
            <a:rPr lang="en-US" sz="1200" i="1">
              <a:solidFill>
                <a:schemeClr val="dk1"/>
              </a:solidFill>
              <a:effectLst/>
              <a:latin typeface="Arial" panose="020B0604020202020204" pitchFamily="34" charset="0"/>
              <a:ea typeface="+mn-ea"/>
              <a:cs typeface="Arial" panose="020B0604020202020204" pitchFamily="34" charset="0"/>
            </a:rPr>
            <a:t>The three questions are answered through the Tool kit based on the equation </a:t>
          </a:r>
          <a:r>
            <a:rPr lang="en-US" sz="1200" b="1" i="1">
              <a:solidFill>
                <a:schemeClr val="dk1"/>
              </a:solidFill>
              <a:effectLst/>
              <a:latin typeface="Arial" panose="020B0604020202020204" pitchFamily="34" charset="0"/>
              <a:ea typeface="+mn-ea"/>
              <a:cs typeface="Arial" panose="020B0604020202020204" pitchFamily="34" charset="0"/>
            </a:rPr>
            <a:t>Risk= Probability x Impact</a:t>
          </a:r>
          <a:r>
            <a:rPr lang="en-US" sz="1200">
              <a:solidFill>
                <a:schemeClr val="dk1"/>
              </a:solidFill>
              <a:effectLst/>
              <a:latin typeface="Arial" panose="020B0604020202020204" pitchFamily="34" charset="0"/>
              <a:ea typeface="+mn-ea"/>
              <a:cs typeface="Arial" panose="020B0604020202020204" pitchFamily="34" charset="0"/>
            </a:rPr>
            <a:t>. Indicators are developed corresponding to the applicable AF principle &amp; applicable laws for assessment and management at the project level. With each indicator, there are response choices corresponding to the applicable ESP principles. The response choices are the best possible course of action in implementing activities at the project</a:t>
          </a:r>
          <a:r>
            <a:rPr lang="en-US" sz="1200" baseline="0">
              <a:solidFill>
                <a:schemeClr val="dk1"/>
              </a:solidFill>
              <a:effectLst/>
              <a:latin typeface="Arial" panose="020B0604020202020204" pitchFamily="34" charset="0"/>
              <a:ea typeface="+mn-ea"/>
              <a:cs typeface="Arial" panose="020B0604020202020204" pitchFamily="34" charset="0"/>
            </a:rPr>
            <a:t> level. </a:t>
          </a:r>
          <a:r>
            <a:rPr lang="en-US" sz="1200" i="1">
              <a:solidFill>
                <a:schemeClr val="dk1"/>
              </a:solidFill>
              <a:effectLst/>
              <a:latin typeface="Arial" panose="020B0604020202020204" pitchFamily="34" charset="0"/>
              <a:ea typeface="+mn-ea"/>
              <a:cs typeface="Arial" panose="020B0604020202020204" pitchFamily="34" charset="0"/>
            </a:rPr>
            <a:t>Each of the indicators</a:t>
          </a:r>
          <a:r>
            <a:rPr lang="en-US" sz="1200" i="1" baseline="0">
              <a:solidFill>
                <a:schemeClr val="dk1"/>
              </a:solidFill>
              <a:effectLst/>
              <a:latin typeface="Arial" panose="020B0604020202020204" pitchFamily="34" charset="0"/>
              <a:ea typeface="+mn-ea"/>
              <a:cs typeface="Arial" panose="020B0604020202020204" pitchFamily="34" charset="0"/>
            </a:rPr>
            <a:t> have various response choices which generate the</a:t>
          </a:r>
          <a:r>
            <a:rPr lang="en-US" sz="1200" i="1">
              <a:solidFill>
                <a:schemeClr val="dk1"/>
              </a:solidFill>
              <a:effectLst/>
              <a:latin typeface="Arial" panose="020B0604020202020204" pitchFamily="34" charset="0"/>
              <a:ea typeface="+mn-ea"/>
              <a:cs typeface="Arial" panose="020B0604020202020204" pitchFamily="34" charset="0"/>
            </a:rPr>
            <a:t> impact score assigned for assessment ranging from Severe =5, Significant = 4, Moderate = 3, Low = 2, Insignificant =1. </a:t>
          </a:r>
          <a:r>
            <a:rPr lang="en-US" sz="1200">
              <a:solidFill>
                <a:schemeClr val="dk1"/>
              </a:solidFill>
              <a:effectLst/>
              <a:latin typeface="Arial" panose="020B0604020202020204" pitchFamily="34" charset="0"/>
              <a:ea typeface="+mn-ea"/>
              <a:cs typeface="Arial" panose="020B0604020202020204" pitchFamily="34" charset="0"/>
            </a:rPr>
            <a:t>For each of the applicable principles, there is a probability of occurrence that needs to be </a:t>
          </a:r>
          <a:r>
            <a:rPr lang="en-US" sz="1200" i="1">
              <a:solidFill>
                <a:schemeClr val="dk1"/>
              </a:solidFill>
              <a:effectLst/>
              <a:latin typeface="Arial" panose="020B0604020202020204" pitchFamily="34" charset="0"/>
              <a:ea typeface="+mn-ea"/>
              <a:cs typeface="Arial" panose="020B0604020202020204" pitchFamily="34" charset="0"/>
            </a:rPr>
            <a:t>assessed</a:t>
          </a:r>
          <a:r>
            <a:rPr lang="en-US" sz="1200">
              <a:solidFill>
                <a:schemeClr val="dk1"/>
              </a:solidFill>
              <a:effectLst/>
              <a:latin typeface="Arial" panose="020B0604020202020204" pitchFamily="34" charset="0"/>
              <a:ea typeface="+mn-ea"/>
              <a:cs typeface="Arial" panose="020B0604020202020204" pitchFamily="34" charset="0"/>
            </a:rPr>
            <a:t> (ranging from High=3, Moderate=2, Low=1). On arriving at the</a:t>
          </a:r>
          <a:r>
            <a:rPr lang="en-US" sz="1200" baseline="0">
              <a:solidFill>
                <a:schemeClr val="dk1"/>
              </a:solidFill>
              <a:effectLst/>
              <a:latin typeface="Arial" panose="020B0604020202020204" pitchFamily="34" charset="0"/>
              <a:ea typeface="+mn-ea"/>
              <a:cs typeface="Arial" panose="020B0604020202020204" pitchFamily="34" charset="0"/>
            </a:rPr>
            <a:t> score as per the two steps explained above </a:t>
          </a:r>
          <a:r>
            <a:rPr lang="en-US" sz="1200">
              <a:solidFill>
                <a:schemeClr val="dk1"/>
              </a:solidFill>
              <a:effectLst/>
              <a:latin typeface="Arial" panose="020B0604020202020204" pitchFamily="34" charset="0"/>
              <a:ea typeface="+mn-ea"/>
              <a:cs typeface="Arial" panose="020B0604020202020204" pitchFamily="34" charset="0"/>
            </a:rPr>
            <a:t>and their multiplication, an </a:t>
          </a:r>
          <a:r>
            <a:rPr lang="en-US" sz="1200" b="1">
              <a:solidFill>
                <a:schemeClr val="dk1"/>
              </a:solidFill>
              <a:effectLst/>
              <a:latin typeface="Arial" panose="020B0604020202020204" pitchFamily="34" charset="0"/>
              <a:ea typeface="+mn-ea"/>
              <a:cs typeface="Arial" panose="020B0604020202020204" pitchFamily="34" charset="0"/>
            </a:rPr>
            <a:t>OVERALL RISK SCORE </a:t>
          </a:r>
          <a:r>
            <a:rPr lang="en-US" sz="1200">
              <a:solidFill>
                <a:schemeClr val="dk1"/>
              </a:solidFill>
              <a:effectLst/>
              <a:latin typeface="Arial" panose="020B0604020202020204" pitchFamily="34" charset="0"/>
              <a:ea typeface="+mn-ea"/>
              <a:cs typeface="Arial" panose="020B0604020202020204" pitchFamily="34" charset="0"/>
            </a:rPr>
            <a:t>is generated which is categorized into High (Risk Score &gt;=8), Moderate (Risk Score &gt;=4, &lt;=7) and Low Risk (Risk Score &lt;=3).</a:t>
          </a:r>
        </a:p>
        <a:p>
          <a:pPr lvl="0"/>
          <a:endParaRPr lang="en-US" sz="1200">
            <a:solidFill>
              <a:schemeClr val="dk1"/>
            </a:solidFill>
            <a:effectLst/>
            <a:latin typeface="Arial" panose="020B0604020202020204" pitchFamily="34" charset="0"/>
            <a:ea typeface="+mn-ea"/>
            <a:cs typeface="Arial" panose="020B0604020202020204" pitchFamily="34" charset="0"/>
          </a:endParaRPr>
        </a:p>
        <a:p>
          <a:pPr lvl="0"/>
          <a:endParaRPr lang="en-US" sz="1200">
            <a:solidFill>
              <a:schemeClr val="dk1"/>
            </a:solidFill>
            <a:effectLst/>
            <a:latin typeface="Arial" panose="020B0604020202020204" pitchFamily="34" charset="0"/>
            <a:ea typeface="+mn-ea"/>
            <a:cs typeface="Arial" panose="020B0604020202020204" pitchFamily="34" charset="0"/>
          </a:endParaRPr>
        </a:p>
        <a:p>
          <a:pPr lvl="0"/>
          <a:r>
            <a:rPr lang="en-US" sz="1200">
              <a:solidFill>
                <a:schemeClr val="dk1"/>
              </a:solidFill>
              <a:effectLst/>
              <a:latin typeface="Arial" panose="020B0604020202020204" pitchFamily="34" charset="0"/>
              <a:ea typeface="+mn-ea"/>
              <a:cs typeface="Arial" panose="020B0604020202020204" pitchFamily="34" charset="0"/>
            </a:rPr>
            <a:t>This Tool kit has therefore been developed to guide and support the systematic screening of proposals and/or funded projects/pprogrammes, to ensure that environmental and social risks are adequately identified and assessed by the NIE and in the EEs through transparency and appropriate consultations.The Tool kit is also designed for reviewing and reporting of the identified risks for ongoing projects/programmes. </a:t>
          </a:r>
        </a:p>
        <a:p>
          <a:pPr lvl="0"/>
          <a:endParaRPr lang="en-US" sz="1200" b="1" i="1">
            <a:solidFill>
              <a:schemeClr val="dk1"/>
            </a:solidFill>
            <a:effectLst/>
            <a:latin typeface="Arial" panose="020B0604020202020204" pitchFamily="34" charset="0"/>
            <a:ea typeface="+mn-ea"/>
            <a:cs typeface="Arial" panose="020B0604020202020204" pitchFamily="34" charset="0"/>
          </a:endParaRPr>
        </a:p>
        <a:p>
          <a:pPr lvl="0"/>
          <a:r>
            <a:rPr lang="en-US" sz="1200" b="1" i="1">
              <a:solidFill>
                <a:schemeClr val="dk1"/>
              </a:solidFill>
              <a:effectLst/>
              <a:latin typeface="Arial" panose="020B0604020202020204" pitchFamily="34" charset="0"/>
              <a:ea typeface="+mn-ea"/>
              <a:cs typeface="Arial" panose="020B0604020202020204" pitchFamily="34" charset="0"/>
            </a:rPr>
            <a:t>The Tool kit is designed for Screening</a:t>
          </a:r>
          <a:r>
            <a:rPr lang="en-US" sz="1200" b="1" i="1" baseline="0">
              <a:solidFill>
                <a:schemeClr val="dk1"/>
              </a:solidFill>
              <a:effectLst/>
              <a:latin typeface="Arial" panose="020B0604020202020204" pitchFamily="34" charset="0"/>
              <a:ea typeface="+mn-ea"/>
              <a:cs typeface="Arial" panose="020B0604020202020204" pitchFamily="34" charset="0"/>
            </a:rPr>
            <a:t> &amp; Assessment </a:t>
          </a:r>
          <a:r>
            <a:rPr lang="en-US" sz="1200" b="1" i="1">
              <a:solidFill>
                <a:schemeClr val="dk1"/>
              </a:solidFill>
              <a:effectLst/>
              <a:latin typeface="Arial" panose="020B0604020202020204" pitchFamily="34" charset="0"/>
              <a:ea typeface="+mn-ea"/>
              <a:cs typeface="Arial" panose="020B0604020202020204" pitchFamily="34" charset="0"/>
            </a:rPr>
            <a:t>as part of the baseline, mid-term and end-term evaluation reporting system for AF projects.</a:t>
          </a:r>
        </a:p>
        <a:p>
          <a:pPr algn="ctr"/>
          <a:endParaRPr lang="en-US" sz="2000">
            <a:solidFill>
              <a:schemeClr val="dk1"/>
            </a:solidFill>
            <a:effectLst/>
            <a:latin typeface="Arial" panose="020B0604020202020204" pitchFamily="34" charset="0"/>
            <a:ea typeface="+mn-ea"/>
            <a:cs typeface="Arial" panose="020B0604020202020204" pitchFamily="34" charset="0"/>
          </a:endParaRPr>
        </a:p>
        <a:p>
          <a:r>
            <a:rPr lang="en-US" sz="1600" b="1">
              <a:solidFill>
                <a:schemeClr val="dk1"/>
              </a:solidFill>
              <a:effectLst/>
              <a:latin typeface="Arial" panose="020B0604020202020204" pitchFamily="34" charset="0"/>
              <a:ea typeface="+mn-ea"/>
              <a:cs typeface="Arial" panose="020B0604020202020204" pitchFamily="34" charset="0"/>
            </a:rPr>
            <a:t>Components of the Tool kit</a:t>
          </a:r>
          <a:endParaRPr lang="en-US" sz="1600">
            <a:solidFill>
              <a:schemeClr val="dk1"/>
            </a:solidFill>
            <a:effectLst/>
            <a:latin typeface="Arial" panose="020B0604020202020204" pitchFamily="34" charset="0"/>
            <a:ea typeface="+mn-ea"/>
            <a:cs typeface="Arial" panose="020B0604020202020204" pitchFamily="34" charset="0"/>
          </a:endParaRPr>
        </a:p>
        <a:p>
          <a:pPr lvl="0"/>
          <a:r>
            <a:rPr lang="en-US" sz="1200" b="1" i="0">
              <a:solidFill>
                <a:schemeClr val="dk1"/>
              </a:solidFill>
              <a:effectLst/>
              <a:latin typeface="Arial" panose="020B0604020202020204" pitchFamily="34" charset="0"/>
              <a:ea typeface="+mn-ea"/>
              <a:cs typeface="Arial" panose="020B0604020202020204" pitchFamily="34" charset="0"/>
            </a:rPr>
            <a:t>1 Master Risk Screening </a:t>
          </a:r>
          <a:r>
            <a:rPr lang="en-US" sz="1200" b="1">
              <a:solidFill>
                <a:schemeClr val="accent6">
                  <a:lumMod val="50000"/>
                </a:schemeClr>
              </a:solidFill>
              <a:effectLst/>
              <a:latin typeface="Arial" panose="020B0604020202020204" pitchFamily="34" charset="0"/>
              <a:ea typeface="+mn-ea"/>
              <a:cs typeface="Arial" panose="020B0604020202020204" pitchFamily="34" charset="0"/>
            </a:rPr>
            <a:t>(to be filled by the</a:t>
          </a:r>
          <a:r>
            <a:rPr lang="en-US" sz="1200" b="1" baseline="0">
              <a:solidFill>
                <a:schemeClr val="accent6">
                  <a:lumMod val="50000"/>
                </a:schemeClr>
              </a:solidFill>
              <a:effectLst/>
              <a:latin typeface="Arial" panose="020B0604020202020204" pitchFamily="34" charset="0"/>
              <a:ea typeface="+mn-ea"/>
              <a:cs typeface="Arial" panose="020B0604020202020204" pitchFamily="34" charset="0"/>
            </a:rPr>
            <a:t> concerned officer / person</a:t>
          </a:r>
          <a:r>
            <a:rPr lang="en-US" sz="1200" b="1">
              <a:solidFill>
                <a:schemeClr val="accent6">
                  <a:lumMod val="50000"/>
                </a:schemeClr>
              </a:solidFill>
              <a:effectLst/>
              <a:latin typeface="Arial" panose="020B0604020202020204" pitchFamily="34" charset="0"/>
              <a:ea typeface="+mn-ea"/>
              <a:cs typeface="Arial" panose="020B0604020202020204" pitchFamily="34" charset="0"/>
            </a:rPr>
            <a:t>)</a:t>
          </a:r>
        </a:p>
        <a:p>
          <a:pPr lvl="0"/>
          <a:r>
            <a:rPr lang="en-US" sz="1200" b="1" i="0">
              <a:solidFill>
                <a:schemeClr val="dk1"/>
              </a:solidFill>
              <a:effectLst/>
              <a:latin typeface="Arial" panose="020B0604020202020204" pitchFamily="34" charset="0"/>
              <a:ea typeface="+mn-ea"/>
              <a:cs typeface="Arial" panose="020B0604020202020204" pitchFamily="34" charset="0"/>
            </a:rPr>
            <a:t>15 Sheets for assessment of each AF Principles (P1 to P15)</a:t>
          </a:r>
          <a:r>
            <a:rPr lang="en-US" sz="1200" b="1" i="0" baseline="0">
              <a:solidFill>
                <a:schemeClr val="dk1"/>
              </a:solidFill>
              <a:effectLst/>
              <a:latin typeface="Arial" panose="020B0604020202020204" pitchFamily="34" charset="0"/>
              <a:ea typeface="+mn-ea"/>
              <a:cs typeface="Arial" panose="020B0604020202020204" pitchFamily="34" charset="0"/>
            </a:rPr>
            <a:t> </a:t>
          </a:r>
          <a:r>
            <a:rPr lang="en-US" sz="1200" b="1" baseline="0">
              <a:solidFill>
                <a:schemeClr val="accent6">
                  <a:lumMod val="50000"/>
                </a:schemeClr>
              </a:solidFill>
              <a:effectLst/>
              <a:latin typeface="Arial" panose="020B0604020202020204" pitchFamily="34" charset="0"/>
              <a:ea typeface="+mn-ea"/>
              <a:cs typeface="Arial" panose="020B0604020202020204" pitchFamily="34" charset="0"/>
            </a:rPr>
            <a:t>(to be filled by the concerned officer / person in consultation with stakeholders)</a:t>
          </a:r>
        </a:p>
        <a:p>
          <a:pPr marL="0" marR="0" lvl="0" indent="0" defTabSz="914400" eaLnBrk="1" fontAlgn="auto" latinLnBrk="0" hangingPunct="1">
            <a:lnSpc>
              <a:spcPct val="100000"/>
            </a:lnSpc>
            <a:spcBef>
              <a:spcPts val="0"/>
            </a:spcBef>
            <a:spcAft>
              <a:spcPts val="0"/>
            </a:spcAft>
            <a:buClrTx/>
            <a:buSzTx/>
            <a:buFontTx/>
            <a:buNone/>
            <a:tabLst/>
            <a:defRPr/>
          </a:pPr>
          <a:r>
            <a:rPr lang="en-US" sz="1200" b="1" i="0">
              <a:solidFill>
                <a:schemeClr val="dk1"/>
              </a:solidFill>
              <a:effectLst/>
              <a:latin typeface="Arial" panose="020B0604020202020204" pitchFamily="34" charset="0"/>
              <a:ea typeface="+mn-ea"/>
              <a:cs typeface="Arial" panose="020B0604020202020204" pitchFamily="34" charset="0"/>
            </a:rPr>
            <a:t>1 Master Risk Assessment Sheet </a:t>
          </a:r>
          <a:r>
            <a:rPr lang="en-US" sz="1100">
              <a:solidFill>
                <a:srgbClr val="FF0000"/>
              </a:solidFill>
              <a:effectLst/>
              <a:latin typeface="+mn-lt"/>
              <a:ea typeface="+mn-ea"/>
              <a:cs typeface="+mn-cs"/>
            </a:rPr>
            <a:t>(</a:t>
          </a:r>
          <a:r>
            <a:rPr lang="en-US" sz="1200">
              <a:solidFill>
                <a:srgbClr val="FF0000"/>
              </a:solidFill>
              <a:effectLst/>
              <a:latin typeface="Arial" panose="020B0604020202020204" pitchFamily="34" charset="0"/>
              <a:ea typeface="+mn-ea"/>
              <a:cs typeface="Arial" panose="020B0604020202020204" pitchFamily="34" charset="0"/>
            </a:rPr>
            <a:t>not to be filled, will be generated automatically</a:t>
          </a:r>
          <a:r>
            <a:rPr lang="en-US" sz="1100">
              <a:solidFill>
                <a:srgbClr val="FF0000"/>
              </a:solidFill>
              <a:effectLst/>
              <a:latin typeface="+mn-lt"/>
              <a:ea typeface="+mn-ea"/>
              <a:cs typeface="+mn-cs"/>
            </a:rPr>
            <a:t>)</a:t>
          </a:r>
          <a:endParaRPr lang="en-US" sz="1200">
            <a:solidFill>
              <a:srgbClr val="FF0000"/>
            </a:solidFill>
            <a:effectLst/>
          </a:endParaRPr>
        </a:p>
        <a:p>
          <a:pPr algn="ctr"/>
          <a:endParaRPr lang="en-US" sz="1200" b="1">
            <a:solidFill>
              <a:schemeClr val="dk1"/>
            </a:solidFill>
            <a:effectLst/>
            <a:latin typeface="Arial" panose="020B0604020202020204" pitchFamily="34" charset="0"/>
            <a:ea typeface="+mn-ea"/>
            <a:cs typeface="Arial" panose="020B0604020202020204" pitchFamily="34" charset="0"/>
          </a:endParaRPr>
        </a:p>
        <a:p>
          <a:pPr algn="l"/>
          <a:r>
            <a:rPr lang="en-US" sz="1600" b="1">
              <a:solidFill>
                <a:schemeClr val="dk1"/>
              </a:solidFill>
              <a:effectLst/>
              <a:latin typeface="Arial" panose="020B0604020202020204" pitchFamily="34" charset="0"/>
              <a:ea typeface="+mn-ea"/>
              <a:cs typeface="Arial" panose="020B0604020202020204" pitchFamily="34" charset="0"/>
            </a:rPr>
            <a:t>Key Steps of filling the</a:t>
          </a:r>
          <a:r>
            <a:rPr lang="en-US" sz="1600" b="1" baseline="0">
              <a:solidFill>
                <a:schemeClr val="dk1"/>
              </a:solidFill>
              <a:effectLst/>
              <a:latin typeface="Arial" panose="020B0604020202020204" pitchFamily="34" charset="0"/>
              <a:ea typeface="+mn-ea"/>
              <a:cs typeface="Arial" panose="020B0604020202020204" pitchFamily="34" charset="0"/>
            </a:rPr>
            <a:t> matrix</a:t>
          </a:r>
        </a:p>
        <a:p>
          <a:pPr lvl="0"/>
          <a:r>
            <a:rPr lang="en-US" sz="1200">
              <a:solidFill>
                <a:schemeClr val="dk1"/>
              </a:solidFill>
              <a:effectLst/>
              <a:latin typeface="Arial" panose="020B0604020202020204" pitchFamily="34" charset="0"/>
              <a:ea typeface="+mn-ea"/>
              <a:cs typeface="Arial" panose="020B0604020202020204" pitchFamily="34" charset="0"/>
            </a:rPr>
            <a:t>1. After opening the excel tool kit, if a yellow pop-up bar appears at the top of the sheet- click ‘enable content’</a:t>
          </a:r>
        </a:p>
        <a:p>
          <a:pPr lvl="0"/>
          <a:r>
            <a:rPr lang="en-US" sz="1200">
              <a:solidFill>
                <a:schemeClr val="dk1"/>
              </a:solidFill>
              <a:effectLst/>
              <a:latin typeface="Arial" panose="020B0604020202020204" pitchFamily="34" charset="0"/>
              <a:ea typeface="+mn-ea"/>
              <a:cs typeface="Arial" panose="020B0604020202020204" pitchFamily="34" charset="0"/>
            </a:rPr>
            <a:t>2. If a dialogue box opening asking for ‘update links’-click ‘yes’</a:t>
          </a:r>
        </a:p>
        <a:p>
          <a:pPr lvl="0"/>
          <a:endParaRPr lang="en-US" sz="1200" b="1">
            <a:solidFill>
              <a:schemeClr val="accent2">
                <a:lumMod val="50000"/>
              </a:schemeClr>
            </a:solidFill>
            <a:effectLst/>
            <a:latin typeface="Arial" panose="020B0604020202020204" pitchFamily="34" charset="0"/>
            <a:ea typeface="+mn-ea"/>
            <a:cs typeface="Arial" panose="020B0604020202020204" pitchFamily="34" charset="0"/>
          </a:endParaRPr>
        </a:p>
        <a:p>
          <a:r>
            <a:rPr lang="en-US" sz="1400" b="1">
              <a:solidFill>
                <a:schemeClr val="accent2">
                  <a:lumMod val="50000"/>
                </a:schemeClr>
              </a:solidFill>
              <a:effectLst/>
              <a:latin typeface="Arial" panose="020B0604020202020204" pitchFamily="34" charset="0"/>
              <a:ea typeface="+mn-ea"/>
              <a:cs typeface="Arial" panose="020B0604020202020204" pitchFamily="34" charset="0"/>
            </a:rPr>
            <a:t>PART I: RISK SCREENING</a:t>
          </a:r>
        </a:p>
        <a:p>
          <a:pPr lvl="0"/>
          <a:r>
            <a:rPr lang="en-US" sz="1200">
              <a:solidFill>
                <a:schemeClr val="dk1"/>
              </a:solidFill>
              <a:effectLst/>
              <a:latin typeface="Arial" panose="020B0604020202020204" pitchFamily="34" charset="0"/>
              <a:ea typeface="+mn-ea"/>
              <a:cs typeface="Arial" panose="020B0604020202020204" pitchFamily="34" charset="0"/>
            </a:rPr>
            <a:t>1. Start with the </a:t>
          </a:r>
          <a:r>
            <a:rPr lang="en-US" sz="1200" b="1">
              <a:solidFill>
                <a:schemeClr val="dk1"/>
              </a:solidFill>
              <a:effectLst/>
              <a:latin typeface="Arial" panose="020B0604020202020204" pitchFamily="34" charset="0"/>
              <a:ea typeface="+mn-ea"/>
              <a:cs typeface="Arial" panose="020B0604020202020204" pitchFamily="34" charset="0"/>
            </a:rPr>
            <a:t>Master Risk Screening</a:t>
          </a:r>
          <a:r>
            <a:rPr lang="en-US" sz="1200">
              <a:solidFill>
                <a:schemeClr val="dk1"/>
              </a:solidFill>
              <a:effectLst/>
              <a:latin typeface="Arial" panose="020B0604020202020204" pitchFamily="34" charset="0"/>
              <a:ea typeface="+mn-ea"/>
              <a:cs typeface="Arial" panose="020B0604020202020204" pitchFamily="34" charset="0"/>
            </a:rPr>
            <a:t> sheet, </a:t>
          </a:r>
          <a:r>
            <a:rPr lang="en-US" sz="1200" b="1">
              <a:solidFill>
                <a:schemeClr val="dk1"/>
              </a:solidFill>
              <a:effectLst/>
              <a:latin typeface="Arial" panose="020B0604020202020204" pitchFamily="34" charset="0"/>
              <a:ea typeface="+mn-ea"/>
              <a:cs typeface="Arial" panose="020B0604020202020204" pitchFamily="34" charset="0"/>
            </a:rPr>
            <a:t>WHICH NEEDS TO BE FILLED.</a:t>
          </a:r>
          <a:endParaRPr lang="en-US" sz="1200">
            <a:solidFill>
              <a:schemeClr val="dk1"/>
            </a:solidFill>
            <a:effectLst/>
            <a:latin typeface="Arial" panose="020B0604020202020204" pitchFamily="34" charset="0"/>
            <a:ea typeface="+mn-ea"/>
            <a:cs typeface="Arial" panose="020B0604020202020204" pitchFamily="34" charset="0"/>
          </a:endParaRPr>
        </a:p>
        <a:p>
          <a:pPr lvl="0"/>
          <a:r>
            <a:rPr lang="en-US" sz="1200">
              <a:solidFill>
                <a:schemeClr val="dk1"/>
              </a:solidFill>
              <a:effectLst/>
              <a:latin typeface="Arial" panose="020B0604020202020204" pitchFamily="34" charset="0"/>
              <a:ea typeface="+mn-ea"/>
              <a:cs typeface="Arial" panose="020B0604020202020204" pitchFamily="34" charset="0"/>
            </a:rPr>
            <a:t>2. THE SHEET IS DIVIDED INTO TWO PARTS: LEFT SIDE: for answering the relevant questions in the 2 blank columns</a:t>
          </a:r>
          <a:r>
            <a:rPr lang="en-US" sz="1200" baseline="0">
              <a:solidFill>
                <a:schemeClr val="dk1"/>
              </a:solidFill>
              <a:effectLst/>
              <a:latin typeface="Arial" panose="020B0604020202020204" pitchFamily="34" charset="0"/>
              <a:ea typeface="+mn-ea"/>
              <a:cs typeface="Arial" panose="020B0604020202020204" pitchFamily="34" charset="0"/>
            </a:rPr>
            <a:t> (in white) </a:t>
          </a:r>
          <a:r>
            <a:rPr lang="en-US" sz="1200">
              <a:solidFill>
                <a:schemeClr val="dk1"/>
              </a:solidFill>
              <a:effectLst/>
              <a:latin typeface="Arial" panose="020B0604020202020204" pitchFamily="34" charset="0"/>
              <a:ea typeface="+mn-ea"/>
              <a:cs typeface="Arial" panose="020B0604020202020204" pitchFamily="34" charset="0"/>
            </a:rPr>
            <a:t>under each principle and RIGHT SIDE: for calculating Risk Score &amp; Categorization.</a:t>
          </a:r>
        </a:p>
        <a:p>
          <a:pPr lvl="0"/>
          <a:r>
            <a:rPr lang="en-US" sz="1200">
              <a:solidFill>
                <a:schemeClr val="dk1"/>
              </a:solidFill>
              <a:effectLst/>
              <a:latin typeface="Arial" panose="020B0604020202020204" pitchFamily="34" charset="0"/>
              <a:ea typeface="+mn-ea"/>
              <a:cs typeface="Arial" panose="020B0604020202020204" pitchFamily="34" charset="0"/>
            </a:rPr>
            <a:t>3. ONLY LEFT SIDE OF SHEET NEEDS TO BE FILLED FOLLOWING THE BELOW INSTRUCTIONS.</a:t>
          </a:r>
        </a:p>
        <a:p>
          <a:pPr lvl="0"/>
          <a:r>
            <a:rPr lang="en-US" sz="1200">
              <a:solidFill>
                <a:schemeClr val="dk1"/>
              </a:solidFill>
              <a:effectLst/>
              <a:latin typeface="Arial" panose="020B0604020202020204" pitchFamily="34" charset="0"/>
              <a:ea typeface="+mn-ea"/>
              <a:cs typeface="Arial" panose="020B0604020202020204" pitchFamily="34" charset="0"/>
            </a:rPr>
            <a:t>4. Once on the sheet, follow the instructions as mentioned on the master sheet.</a:t>
          </a:r>
        </a:p>
        <a:p>
          <a:pPr lvl="0"/>
          <a:r>
            <a:rPr lang="en-US" sz="1200">
              <a:solidFill>
                <a:schemeClr val="dk1"/>
              </a:solidFill>
              <a:effectLst/>
              <a:latin typeface="Arial" panose="020B0604020202020204" pitchFamily="34" charset="0"/>
              <a:ea typeface="+mn-ea"/>
              <a:cs typeface="Arial" panose="020B0604020202020204" pitchFamily="34" charset="0"/>
            </a:rPr>
            <a:t>5. The first aspect is to ascertain ‘applicability of each of the 15 principle’ to the project/programme.</a:t>
          </a:r>
        </a:p>
        <a:p>
          <a:pPr lvl="0"/>
          <a:r>
            <a:rPr lang="en-US" sz="1200">
              <a:solidFill>
                <a:schemeClr val="dk1"/>
              </a:solidFill>
              <a:effectLst/>
              <a:latin typeface="Arial" panose="020B0604020202020204" pitchFamily="34" charset="0"/>
              <a:ea typeface="+mn-ea"/>
              <a:cs typeface="Arial" panose="020B0604020202020204" pitchFamily="34" charset="0"/>
            </a:rPr>
            <a:t>6.</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If a particular principle is applicable, click ‘yes’ from the drop down mentioned in column ‘Applicability for project/programme”.</a:t>
          </a:r>
        </a:p>
        <a:p>
          <a:pPr lvl="0"/>
          <a:r>
            <a:rPr lang="en-US" sz="1200">
              <a:solidFill>
                <a:schemeClr val="dk1"/>
              </a:solidFill>
              <a:effectLst/>
              <a:latin typeface="Arial" panose="020B0604020202020204" pitchFamily="34" charset="0"/>
              <a:ea typeface="+mn-ea"/>
              <a:cs typeface="Arial" panose="020B0604020202020204" pitchFamily="34" charset="0"/>
            </a:rPr>
            <a:t>7. Continue to ascertain the applicability of all the 15 principles, while moving downwards towards the sheet.</a:t>
          </a:r>
        </a:p>
        <a:p>
          <a:pPr lvl="0"/>
          <a:r>
            <a:rPr lang="en-US" sz="1200">
              <a:solidFill>
                <a:schemeClr val="dk1"/>
              </a:solidFill>
              <a:effectLst/>
              <a:latin typeface="Arial" panose="020B0604020202020204" pitchFamily="34" charset="0"/>
              <a:ea typeface="+mn-ea"/>
              <a:cs typeface="Arial" panose="020B0604020202020204" pitchFamily="34" charset="0"/>
            </a:rPr>
            <a:t>8. The Principles can be divided into two categories:</a:t>
          </a:r>
        </a:p>
        <a:p>
          <a:pPr lvl="0"/>
          <a:r>
            <a:rPr lang="en-US" sz="1200">
              <a:solidFill>
                <a:schemeClr val="dk1"/>
              </a:solidFill>
              <a:effectLst/>
              <a:latin typeface="Arial" panose="020B0604020202020204" pitchFamily="34" charset="0"/>
              <a:ea typeface="+mn-ea"/>
              <a:cs typeface="Arial" panose="020B0604020202020204" pitchFamily="34" charset="0"/>
            </a:rPr>
            <a:t>-Those that always apply, i.e.: Principle 1 - compliance with the law; Principle 4 - human rights: and Principle 6 - core labour rights; and</a:t>
          </a:r>
        </a:p>
        <a:p>
          <a:pPr lvl="0"/>
          <a:r>
            <a:rPr lang="en-US" sz="1200">
              <a:solidFill>
                <a:schemeClr val="dk1"/>
              </a:solidFill>
              <a:effectLst/>
              <a:latin typeface="Arial" panose="020B0604020202020204" pitchFamily="34" charset="0"/>
              <a:ea typeface="+mn-ea"/>
              <a:cs typeface="Arial" panose="020B0604020202020204" pitchFamily="34" charset="0"/>
            </a:rPr>
            <a:t>-Those that are more specific principles and that may or may not be relevant to a particular project/programme.</a:t>
          </a:r>
        </a:p>
        <a:p>
          <a:pPr lvl="0"/>
          <a:r>
            <a:rPr lang="en-US" sz="1200">
              <a:solidFill>
                <a:schemeClr val="dk1"/>
              </a:solidFill>
              <a:effectLst/>
              <a:latin typeface="Arial" panose="020B0604020202020204" pitchFamily="34" charset="0"/>
              <a:ea typeface="+mn-ea"/>
              <a:cs typeface="Arial" panose="020B0604020202020204" pitchFamily="34" charset="0"/>
            </a:rPr>
            <a:t>9. The command will guide saying: </a:t>
          </a:r>
          <a:r>
            <a:rPr lang="en-US" sz="1200" i="1">
              <a:solidFill>
                <a:schemeClr val="dk1"/>
              </a:solidFill>
              <a:effectLst/>
              <a:latin typeface="Arial" panose="020B0604020202020204" pitchFamily="34" charset="0"/>
              <a:ea typeface="+mn-ea"/>
              <a:cs typeface="Arial" panose="020B0604020202020204" pitchFamily="34" charset="0"/>
            </a:rPr>
            <a:t>“If Yes, Answer the questions below. If No, move to next Principle below”.</a:t>
          </a:r>
          <a:endParaRPr lang="en-US" sz="1200">
            <a:solidFill>
              <a:schemeClr val="dk1"/>
            </a:solidFill>
            <a:effectLst/>
            <a:latin typeface="Arial" panose="020B0604020202020204" pitchFamily="34" charset="0"/>
            <a:ea typeface="+mn-ea"/>
            <a:cs typeface="Arial" panose="020B0604020202020204" pitchFamily="34" charset="0"/>
          </a:endParaRPr>
        </a:p>
        <a:p>
          <a:pPr lvl="0"/>
          <a:r>
            <a:rPr lang="en-US" sz="1200">
              <a:solidFill>
                <a:schemeClr val="dk1"/>
              </a:solidFill>
              <a:effectLst/>
              <a:latin typeface="Arial" panose="020B0604020202020204" pitchFamily="34" charset="0"/>
              <a:ea typeface="+mn-ea"/>
              <a:cs typeface="Arial" panose="020B0604020202020204" pitchFamily="34" charset="0"/>
            </a:rPr>
            <a:t>10. Once a principle is clicked</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applicable, the particular section of that principle will be activated and a “#DIV/0!” command will be seen in the score column. This means, the enlisted questions</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for that particular principle needs to be answered to generate the Risk Score.</a:t>
          </a:r>
        </a:p>
        <a:p>
          <a:pPr lvl="0"/>
          <a:r>
            <a:rPr lang="en-US" sz="1200">
              <a:solidFill>
                <a:schemeClr val="dk1"/>
              </a:solidFill>
              <a:effectLst/>
              <a:latin typeface="Arial" panose="020B0604020202020204" pitchFamily="34" charset="0"/>
              <a:ea typeface="+mn-ea"/>
              <a:cs typeface="Arial" panose="020B0604020202020204" pitchFamily="34" charset="0"/>
            </a:rPr>
            <a:t>10. For each of the questions under a particular principle, there are two parts for calculating the score. “Probability” &amp; 1Severity/Intensity of Impact”. These are to be answered by selecting the response choices from the ‘drop down function’.</a:t>
          </a:r>
        </a:p>
        <a:p>
          <a:pPr lvl="0"/>
          <a:r>
            <a:rPr lang="en-US" sz="1200">
              <a:solidFill>
                <a:schemeClr val="dk1"/>
              </a:solidFill>
              <a:effectLst/>
              <a:latin typeface="Arial" panose="020B0604020202020204" pitchFamily="34" charset="0"/>
              <a:ea typeface="+mn-ea"/>
              <a:cs typeface="Arial" panose="020B0604020202020204" pitchFamily="34" charset="0"/>
            </a:rPr>
            <a:t>12. DO NOT ENTER ANYTHING IN THE SCORE. THAT WILL AUTOMATICALLY BE FILLED.</a:t>
          </a:r>
        </a:p>
        <a:p>
          <a:pPr lvl="0"/>
          <a:r>
            <a:rPr lang="en-US" sz="1200">
              <a:solidFill>
                <a:schemeClr val="dk1"/>
              </a:solidFill>
              <a:effectLst/>
              <a:latin typeface="Arial" panose="020B0604020202020204" pitchFamily="34" charset="0"/>
              <a:ea typeface="+mn-ea"/>
              <a:cs typeface="Arial" panose="020B0604020202020204" pitchFamily="34" charset="0"/>
            </a:rPr>
            <a:t>13. ONLY FILL THE WEIGHT AND SEVERITY THROUGH THE DROP DOWN FOR EACH QUESTION LISTED UNDER THE PRINCIPLE.</a:t>
          </a:r>
        </a:p>
        <a:p>
          <a:pPr lvl="0"/>
          <a:r>
            <a:rPr lang="en-US" sz="1200">
              <a:solidFill>
                <a:schemeClr val="dk1"/>
              </a:solidFill>
              <a:effectLst/>
              <a:latin typeface="Arial" panose="020B0604020202020204" pitchFamily="34" charset="0"/>
              <a:ea typeface="+mn-ea"/>
              <a:cs typeface="Arial" panose="020B0604020202020204" pitchFamily="34" charset="0"/>
            </a:rPr>
            <a:t>14.“Probability” means the likelihood of occurrence for the particular question and describes the importance of the criteria and its applicability to the project/programme under the guiding principle. This has to be answered from the drop down as either “High”, “Moderate”, “Low” or “Not Applicable”. </a:t>
          </a:r>
        </a:p>
        <a:p>
          <a:pPr lvl="0"/>
          <a:r>
            <a:rPr lang="en-US" sz="1200">
              <a:solidFill>
                <a:schemeClr val="dk1"/>
              </a:solidFill>
              <a:effectLst/>
              <a:latin typeface="Arial" panose="020B0604020202020204" pitchFamily="34" charset="0"/>
              <a:ea typeface="+mn-ea"/>
              <a:cs typeface="Arial" panose="020B0604020202020204" pitchFamily="34" charset="0"/>
            </a:rPr>
            <a:t>15. A corresponding Score will be generated automatically.</a:t>
          </a:r>
        </a:p>
        <a:p>
          <a:pPr lvl="0"/>
          <a:r>
            <a:rPr lang="en-US" sz="1200">
              <a:solidFill>
                <a:schemeClr val="dk1"/>
              </a:solidFill>
              <a:effectLst/>
              <a:latin typeface="Arial" panose="020B0604020202020204" pitchFamily="34" charset="0"/>
              <a:ea typeface="+mn-ea"/>
              <a:cs typeface="Arial" panose="020B0604020202020204" pitchFamily="34" charset="0"/>
            </a:rPr>
            <a:t>16. Similarly, “Severity” means the intensity of impact that might result from the particular question under consideration for the particular guiding principle. This also has to be answered from the drop down as “Severe”, “Significant”, “Moderate”, “Low”, “insignificant” and “Not Applicable”. </a:t>
          </a:r>
        </a:p>
        <a:p>
          <a:pPr lvl="0"/>
          <a:r>
            <a:rPr lang="en-US" sz="1200">
              <a:solidFill>
                <a:schemeClr val="dk1"/>
              </a:solidFill>
              <a:effectLst/>
              <a:latin typeface="Arial" panose="020B0604020202020204" pitchFamily="34" charset="0"/>
              <a:ea typeface="+mn-ea"/>
              <a:cs typeface="Arial" panose="020B0604020202020204" pitchFamily="34" charset="0"/>
            </a:rPr>
            <a:t>17. A corresponding Score will be generated automatically.</a:t>
          </a:r>
        </a:p>
        <a:p>
          <a:pPr lvl="0"/>
          <a:r>
            <a:rPr lang="en-US" sz="1200">
              <a:solidFill>
                <a:schemeClr val="dk1"/>
              </a:solidFill>
              <a:effectLst/>
              <a:latin typeface="Arial" panose="020B0604020202020204" pitchFamily="34" charset="0"/>
              <a:ea typeface="+mn-ea"/>
              <a:cs typeface="Arial" panose="020B0604020202020204" pitchFamily="34" charset="0"/>
            </a:rPr>
            <a:t>18. After all the questions for a particular ‘Applicable Principle” have been answered, a Score will be generated and will be shown next to the principle.</a:t>
          </a:r>
        </a:p>
        <a:p>
          <a:pPr lvl="0"/>
          <a:r>
            <a:rPr lang="en-US" sz="1200">
              <a:solidFill>
                <a:schemeClr val="dk1"/>
              </a:solidFill>
              <a:effectLst/>
              <a:latin typeface="Arial" panose="020B0604020202020204" pitchFamily="34" charset="0"/>
              <a:ea typeface="+mn-ea"/>
              <a:cs typeface="Arial" panose="020B0604020202020204" pitchFamily="34" charset="0"/>
            </a:rPr>
            <a:t>19. Continue Filling the Sheet in the same way, navigating from Principle 1 to Principle 15.</a:t>
          </a:r>
        </a:p>
        <a:p>
          <a:pPr lvl="0"/>
          <a:r>
            <a:rPr lang="en-US" sz="1200">
              <a:solidFill>
                <a:schemeClr val="dk1"/>
              </a:solidFill>
              <a:effectLst/>
              <a:latin typeface="Arial" panose="020B0604020202020204" pitchFamily="34" charset="0"/>
              <a:ea typeface="+mn-ea"/>
              <a:cs typeface="Arial" panose="020B0604020202020204" pitchFamily="34" charset="0"/>
            </a:rPr>
            <a:t>20. If a particular Principle is ‘Not Applicable”, NO QUESTION NEEDS TO BE ANSWERED UNDER THAT PARTICULAR PRINCIPLE.</a:t>
          </a:r>
        </a:p>
        <a:p>
          <a:pPr lvl="0"/>
          <a:r>
            <a:rPr lang="en-US" sz="1200">
              <a:solidFill>
                <a:schemeClr val="dk1"/>
              </a:solidFill>
              <a:effectLst/>
              <a:latin typeface="Arial" panose="020B0604020202020204" pitchFamily="34" charset="0"/>
              <a:ea typeface="+mn-ea"/>
              <a:cs typeface="Arial" panose="020B0604020202020204" pitchFamily="34" charset="0"/>
            </a:rPr>
            <a:t>21. After all the Principles and their particular questions have been answered, an “OVERALL RISK SCREENING SCORE” will be generated automatically on the RIGHT HAND SIDE OF THE SHEET.</a:t>
          </a:r>
        </a:p>
        <a:p>
          <a:pPr lvl="0"/>
          <a:r>
            <a:rPr lang="en-US" sz="1200">
              <a:solidFill>
                <a:schemeClr val="dk1"/>
              </a:solidFill>
              <a:effectLst/>
              <a:latin typeface="Arial" panose="020B0604020202020204" pitchFamily="34" charset="0"/>
              <a:ea typeface="+mn-ea"/>
              <a:cs typeface="Arial" panose="020B0604020202020204" pitchFamily="34" charset="0"/>
            </a:rPr>
            <a:t>22. Based on the above score, the projects will be classified as </a:t>
          </a:r>
          <a:r>
            <a:rPr lang="en-US" sz="1200" baseline="0">
              <a:solidFill>
                <a:schemeClr val="dk1"/>
              </a:solidFill>
              <a:effectLst/>
              <a:latin typeface="Arial" panose="020B0604020202020204" pitchFamily="34" charset="0"/>
              <a:ea typeface="+mn-ea"/>
              <a:cs typeface="Arial" panose="020B0604020202020204" pitchFamily="34" charset="0"/>
            </a:rPr>
            <a:t> as (Refer Annexure III of the Guidance Document):</a:t>
          </a:r>
        </a:p>
        <a:p>
          <a:pPr lvl="0"/>
          <a:r>
            <a:rPr lang="en-US" sz="1200">
              <a:solidFill>
                <a:schemeClr val="dk1"/>
              </a:solidFill>
              <a:effectLst/>
              <a:latin typeface="Arial" panose="020B0604020202020204" pitchFamily="34" charset="0"/>
              <a:ea typeface="+mn-ea"/>
              <a:cs typeface="Arial" panose="020B0604020202020204" pitchFamily="34" charset="0"/>
            </a:rPr>
            <a:t>Category A (Risk Score &gt;=8)</a:t>
          </a:r>
        </a:p>
        <a:p>
          <a:pPr lvl="0"/>
          <a:r>
            <a:rPr lang="en-US" sz="1200">
              <a:solidFill>
                <a:schemeClr val="dk1"/>
              </a:solidFill>
              <a:effectLst/>
              <a:latin typeface="Arial" panose="020B0604020202020204" pitchFamily="34" charset="0"/>
              <a:ea typeface="+mn-ea"/>
              <a:cs typeface="Arial" panose="020B0604020202020204" pitchFamily="34" charset="0"/>
            </a:rPr>
            <a:t>Category B (Risk Score &gt;=4,&lt;=7)</a:t>
          </a:r>
        </a:p>
        <a:p>
          <a:pPr lvl="0"/>
          <a:r>
            <a:rPr lang="en-US" sz="1200">
              <a:solidFill>
                <a:schemeClr val="dk1"/>
              </a:solidFill>
              <a:effectLst/>
              <a:latin typeface="Arial" panose="020B0604020202020204" pitchFamily="34" charset="0"/>
              <a:ea typeface="+mn-ea"/>
              <a:cs typeface="Arial" panose="020B0604020202020204" pitchFamily="34" charset="0"/>
            </a:rPr>
            <a:t>Category C (Risk Score &gt;2,&lt;4)</a:t>
          </a:r>
        </a:p>
        <a:p>
          <a:pPr lvl="0"/>
          <a:r>
            <a:rPr lang="en-US" sz="1200">
              <a:solidFill>
                <a:schemeClr val="dk1"/>
              </a:solidFill>
              <a:effectLst/>
              <a:latin typeface="Arial" panose="020B0604020202020204" pitchFamily="34" charset="0"/>
              <a:ea typeface="+mn-ea"/>
              <a:cs typeface="Arial" panose="020B0604020202020204" pitchFamily="34" charset="0"/>
            </a:rPr>
            <a:t>Category D (Risk Score &gt;=1,&lt;=2)</a:t>
          </a:r>
        </a:p>
        <a:p>
          <a:pPr lvl="0"/>
          <a:r>
            <a:rPr lang="en-US" sz="1200">
              <a:solidFill>
                <a:schemeClr val="dk1"/>
              </a:solidFill>
              <a:effectLst/>
              <a:latin typeface="Arial" panose="020B0604020202020204" pitchFamily="34" charset="0"/>
              <a:ea typeface="+mn-ea"/>
              <a:cs typeface="Arial" panose="020B0604020202020204" pitchFamily="34" charset="0"/>
            </a:rPr>
            <a:t>23. If Projects fall under category A,</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B &amp; C based on this Screening, Risk Assessment Sheets (PI to P15) needs to be filled for detailed assessment and monitoring needs to be done throughout the project duration, using the Risk Assessment Matrix.</a:t>
          </a:r>
        </a:p>
        <a:p>
          <a:pPr lvl="0"/>
          <a:r>
            <a:rPr lang="en-US" sz="1200">
              <a:solidFill>
                <a:schemeClr val="dk1"/>
              </a:solidFill>
              <a:effectLst/>
              <a:latin typeface="Arial" panose="020B0604020202020204" pitchFamily="34" charset="0"/>
              <a:ea typeface="+mn-ea"/>
              <a:cs typeface="Arial" panose="020B0604020202020204" pitchFamily="34" charset="0"/>
            </a:rPr>
            <a:t>24. If Projects fall under category D based on this screening, Risk Assessment sheets (P1 to P15) NED NOT BE FILLED.</a:t>
          </a:r>
        </a:p>
        <a:p>
          <a:pPr lvl="0"/>
          <a:r>
            <a:rPr lang="en-US" sz="1200" b="1">
              <a:solidFill>
                <a:schemeClr val="dk1"/>
              </a:solidFill>
              <a:effectLst/>
              <a:latin typeface="Arial" panose="020B0604020202020204" pitchFamily="34" charset="0"/>
              <a:ea typeface="+mn-ea"/>
              <a:cs typeface="Arial" panose="020B0604020202020204" pitchFamily="34" charset="0"/>
            </a:rPr>
            <a:t>25. THE RISK SCREENING ENDS</a:t>
          </a:r>
          <a:r>
            <a:rPr lang="en-US" sz="1200" b="1" baseline="0">
              <a:solidFill>
                <a:schemeClr val="dk1"/>
              </a:solidFill>
              <a:effectLst/>
              <a:latin typeface="Arial" panose="020B0604020202020204" pitchFamily="34" charset="0"/>
              <a:ea typeface="+mn-ea"/>
              <a:cs typeface="Arial" panose="020B0604020202020204" pitchFamily="34" charset="0"/>
            </a:rPr>
            <a:t> WITH THE CATEGORIZATION OF PROJECTS</a:t>
          </a:r>
          <a:r>
            <a:rPr lang="en-US" sz="1200" b="1">
              <a:solidFill>
                <a:schemeClr val="dk1"/>
              </a:solidFill>
              <a:effectLst/>
              <a:latin typeface="Arial" panose="020B0604020202020204" pitchFamily="34" charset="0"/>
              <a:ea typeface="+mn-ea"/>
              <a:cs typeface="Arial" panose="020B0604020202020204" pitchFamily="34" charset="0"/>
            </a:rPr>
            <a:t>.</a:t>
          </a:r>
        </a:p>
        <a:p>
          <a:pPr lvl="0"/>
          <a:endParaRPr lang="en-US" sz="1200" b="1">
            <a:solidFill>
              <a:schemeClr val="dk1"/>
            </a:solidFill>
            <a:effectLst/>
            <a:latin typeface="Arial" panose="020B0604020202020204" pitchFamily="34" charset="0"/>
            <a:ea typeface="+mn-ea"/>
            <a:cs typeface="Arial" panose="020B0604020202020204" pitchFamily="34" charset="0"/>
          </a:endParaRPr>
        </a:p>
        <a:p>
          <a:pPr lvl="0"/>
          <a:endParaRPr lang="en-US" sz="1200" b="1">
            <a:solidFill>
              <a:schemeClr val="dk1"/>
            </a:solidFill>
            <a:effectLst/>
            <a:latin typeface="Arial" panose="020B0604020202020204" pitchFamily="34" charset="0"/>
            <a:ea typeface="+mn-ea"/>
            <a:cs typeface="Arial" panose="020B0604020202020204" pitchFamily="34" charset="0"/>
          </a:endParaRPr>
        </a:p>
        <a:p>
          <a:r>
            <a:rPr lang="en-US" sz="1400" b="1">
              <a:solidFill>
                <a:srgbClr val="FF0000"/>
              </a:solidFill>
              <a:effectLst/>
              <a:latin typeface="Arial" panose="020B0604020202020204" pitchFamily="34" charset="0"/>
              <a:ea typeface="+mn-ea"/>
              <a:cs typeface="Arial" panose="020B0604020202020204" pitchFamily="34" charset="0"/>
            </a:rPr>
            <a:t>PART II: RISK ASSESSMENT</a:t>
          </a:r>
        </a:p>
        <a:p>
          <a:pPr lvl="0"/>
          <a:r>
            <a:rPr lang="en-US" sz="1200">
              <a:solidFill>
                <a:schemeClr val="dk1"/>
              </a:solidFill>
              <a:effectLst/>
              <a:latin typeface="Arial" panose="020B0604020202020204" pitchFamily="34" charset="0"/>
              <a:ea typeface="+mn-ea"/>
              <a:cs typeface="Arial" panose="020B0604020202020204" pitchFamily="34" charset="0"/>
            </a:rPr>
            <a:t>1. For the Projects categorized into “A”, “B” &amp; “C”, fill up the individual sheets P1 to P15 one by one and answer the questions listed in each of these 15 sheets</a:t>
          </a:r>
        </a:p>
        <a:p>
          <a:pPr lvl="0"/>
          <a:r>
            <a:rPr lang="en-US" sz="1200">
              <a:solidFill>
                <a:schemeClr val="dk1"/>
              </a:solidFill>
              <a:effectLst/>
              <a:latin typeface="Arial" panose="020B0604020202020204" pitchFamily="34" charset="0"/>
              <a:ea typeface="+mn-ea"/>
              <a:cs typeface="Arial" panose="020B0604020202020204" pitchFamily="34" charset="0"/>
            </a:rPr>
            <a:t>2. Each Sheet has the description of the AF principle for reference, which should be carefully read.</a:t>
          </a:r>
        </a:p>
        <a:p>
          <a:pPr lvl="0"/>
          <a:r>
            <a:rPr lang="en-US" sz="1200">
              <a:solidFill>
                <a:schemeClr val="dk1"/>
              </a:solidFill>
              <a:effectLst/>
              <a:latin typeface="Arial" panose="020B0604020202020204" pitchFamily="34" charset="0"/>
              <a:ea typeface="+mn-ea"/>
              <a:cs typeface="Arial" panose="020B0604020202020204" pitchFamily="34" charset="0"/>
            </a:rPr>
            <a:t>3. Each indicator will have a drop down option which needs to be selected by the officer. </a:t>
          </a:r>
        </a:p>
        <a:p>
          <a:pPr lvl="0"/>
          <a:r>
            <a:rPr lang="en-US" sz="1200">
              <a:solidFill>
                <a:schemeClr val="dk1"/>
              </a:solidFill>
              <a:effectLst/>
              <a:latin typeface="Arial" panose="020B0604020202020204" pitchFamily="34" charset="0"/>
              <a:ea typeface="+mn-ea"/>
              <a:cs typeface="Arial" panose="020B0604020202020204" pitchFamily="34" charset="0"/>
            </a:rPr>
            <a:t>4. If a particular question is NOT APPLICABLE, please select from the drop down list.</a:t>
          </a:r>
        </a:p>
        <a:p>
          <a:pPr lvl="0"/>
          <a:r>
            <a:rPr lang="en-US" sz="1200">
              <a:solidFill>
                <a:schemeClr val="dk1"/>
              </a:solidFill>
              <a:effectLst/>
              <a:latin typeface="Arial" panose="020B0604020202020204" pitchFamily="34" charset="0"/>
              <a:ea typeface="+mn-ea"/>
              <a:cs typeface="Arial" panose="020B0604020202020204" pitchFamily="34" charset="0"/>
            </a:rPr>
            <a:t>5. EACH QUESTION NEEDS TO BE ANSWERED THROUGH CONSULTATION WITH THE EE TEAM/BENEFICIARIES/VILLAGE LEVEL INSTITUTIONS/CONCERNED STKEHOLDERS.</a:t>
          </a:r>
        </a:p>
        <a:p>
          <a:pPr lvl="0"/>
          <a:r>
            <a:rPr lang="en-US" sz="1200">
              <a:solidFill>
                <a:schemeClr val="dk1"/>
              </a:solidFill>
              <a:effectLst/>
              <a:latin typeface="Arial" panose="020B0604020202020204" pitchFamily="34" charset="0"/>
              <a:ea typeface="+mn-ea"/>
              <a:cs typeface="Arial" panose="020B0604020202020204" pitchFamily="34" charset="0"/>
            </a:rPr>
            <a:t>6. It is essential to maintain the TRANSPARENCY AND FAIRNESS WHILE FILLING THE 15 SHEETS.</a:t>
          </a:r>
        </a:p>
        <a:p>
          <a:pPr lvl="0"/>
          <a:r>
            <a:rPr lang="en-US" sz="1200">
              <a:solidFill>
                <a:schemeClr val="dk1"/>
              </a:solidFill>
              <a:effectLst/>
              <a:latin typeface="Arial" panose="020B0604020202020204" pitchFamily="34" charset="0"/>
              <a:ea typeface="+mn-ea"/>
              <a:cs typeface="Arial" panose="020B0604020202020204" pitchFamily="34" charset="0"/>
            </a:rPr>
            <a:t>7. Each of the Response Choice will have a RISK SCORE associated corresponding to the drop down option. These are classified into “ SEVERE”, “SIGNIFICANT”, “MODERATE”, “LOW”, “INSIGNIFICANT” &amp; “NOT APPLICABLE”. THIS WILL BE GENERATED AUTOMATICALLY BASED ON THE RESPONSE CHOICE FROM THE DROP DOWN.</a:t>
          </a:r>
        </a:p>
        <a:p>
          <a:pPr lvl="0"/>
          <a:r>
            <a:rPr lang="en-US" sz="1200">
              <a:solidFill>
                <a:schemeClr val="dk1"/>
              </a:solidFill>
              <a:effectLst/>
              <a:latin typeface="Arial" panose="020B0604020202020204" pitchFamily="34" charset="0"/>
              <a:ea typeface="+mn-ea"/>
              <a:cs typeface="Arial" panose="020B0604020202020204" pitchFamily="34" charset="0"/>
            </a:rPr>
            <a:t>8. There is an option of filling qualitative data in the </a:t>
          </a:r>
          <a:r>
            <a:rPr lang="en-US" sz="1200" b="1">
              <a:solidFill>
                <a:schemeClr val="dk1"/>
              </a:solidFill>
              <a:effectLst/>
              <a:latin typeface="Arial" panose="020B0604020202020204" pitchFamily="34" charset="0"/>
              <a:ea typeface="+mn-ea"/>
              <a:cs typeface="Arial" panose="020B0604020202020204" pitchFamily="34" charset="0"/>
            </a:rPr>
            <a:t>REMARKS</a:t>
          </a:r>
          <a:r>
            <a:rPr lang="en-US" sz="1200" b="1" baseline="0">
              <a:solidFill>
                <a:schemeClr val="dk1"/>
              </a:solidFill>
              <a:effectLst/>
              <a:latin typeface="Arial" panose="020B0604020202020204" pitchFamily="34" charset="0"/>
              <a:ea typeface="+mn-ea"/>
              <a:cs typeface="Arial" panose="020B0604020202020204" pitchFamily="34" charset="0"/>
            </a:rPr>
            <a:t> COLUMN for each of the question. Any essential/additional information needs to be indicated in this column</a:t>
          </a:r>
          <a:r>
            <a:rPr lang="en-US" sz="1200" baseline="0">
              <a:solidFill>
                <a:schemeClr val="dk1"/>
              </a:solidFill>
              <a:effectLst/>
              <a:latin typeface="Arial" panose="020B0604020202020204" pitchFamily="34" charset="0"/>
              <a:ea typeface="+mn-ea"/>
              <a:cs typeface="Arial" panose="020B0604020202020204" pitchFamily="34" charset="0"/>
            </a:rPr>
            <a:t>.</a:t>
          </a:r>
        </a:p>
        <a:p>
          <a:pPr lvl="0"/>
          <a:r>
            <a:rPr lang="en-US" sz="1200">
              <a:solidFill>
                <a:schemeClr val="dk1"/>
              </a:solidFill>
              <a:effectLst/>
              <a:latin typeface="Arial" panose="020B0604020202020204" pitchFamily="34" charset="0"/>
              <a:ea typeface="+mn-ea"/>
              <a:cs typeface="Arial" panose="020B0604020202020204" pitchFamily="34" charset="0"/>
            </a:rPr>
            <a:t>9. Wherever Impact Assessment Score is High (Significant &amp; Severe), </a:t>
          </a:r>
          <a:r>
            <a:rPr lang="en-US" sz="1200" b="1">
              <a:solidFill>
                <a:schemeClr val="dk1"/>
              </a:solidFill>
              <a:effectLst/>
              <a:latin typeface="Arial" panose="020B0604020202020204" pitchFamily="34" charset="0"/>
              <a:ea typeface="+mn-ea"/>
              <a:cs typeface="Arial" panose="020B0604020202020204" pitchFamily="34" charset="0"/>
            </a:rPr>
            <a:t>FLAGS will appear that need to be addressed as part of the mitigation measures of the ESMP.</a:t>
          </a:r>
        </a:p>
        <a:p>
          <a:pPr lvl="0"/>
          <a:r>
            <a:rPr lang="en-US" sz="1200">
              <a:solidFill>
                <a:schemeClr val="dk1"/>
              </a:solidFill>
              <a:effectLst/>
              <a:latin typeface="Arial" panose="020B0604020202020204" pitchFamily="34" charset="0"/>
              <a:ea typeface="+mn-ea"/>
              <a:cs typeface="Arial" panose="020B0604020202020204" pitchFamily="34" charset="0"/>
            </a:rPr>
            <a:t>10. The flags will also be prompted in the Risk Assessment summary sheet for action.</a:t>
          </a:r>
        </a:p>
        <a:p>
          <a:pPr lvl="0"/>
          <a:r>
            <a:rPr lang="en-US" sz="1200">
              <a:solidFill>
                <a:schemeClr val="dk1"/>
              </a:solidFill>
              <a:effectLst/>
              <a:latin typeface="Arial" panose="020B0604020202020204" pitchFamily="34" charset="0"/>
              <a:ea typeface="+mn-ea"/>
              <a:cs typeface="Arial" panose="020B0604020202020204" pitchFamily="34" charset="0"/>
            </a:rPr>
            <a:t>11. THE OFFICER / PERSON is advised to only SELECT THE DROP DOWNS in each of the sheets. NO OTHER ACTION ON THESE 15 SHEETS IS REQUIRED.</a:t>
          </a:r>
        </a:p>
        <a:p>
          <a:pPr lvl="0"/>
          <a:r>
            <a:rPr lang="en-US" sz="1200">
              <a:solidFill>
                <a:schemeClr val="dk1"/>
              </a:solidFill>
              <a:effectLst/>
              <a:latin typeface="Arial" panose="020B0604020202020204" pitchFamily="34" charset="0"/>
              <a:ea typeface="+mn-ea"/>
              <a:cs typeface="Arial" panose="020B0604020202020204" pitchFamily="34" charset="0"/>
            </a:rPr>
            <a:t>12. Refer Annexure II of the Guidance Document for filling up the sheets P1 to P15.</a:t>
          </a:r>
        </a:p>
        <a:p>
          <a:pPr lvl="0"/>
          <a:r>
            <a:rPr lang="en-US" sz="1200">
              <a:solidFill>
                <a:schemeClr val="dk1"/>
              </a:solidFill>
              <a:effectLst/>
              <a:latin typeface="Arial" panose="020B0604020202020204" pitchFamily="34" charset="0"/>
              <a:ea typeface="+mn-ea"/>
              <a:cs typeface="Arial" panose="020B0604020202020204" pitchFamily="34" charset="0"/>
            </a:rPr>
            <a:t>13. Based on the Risk scores generated for each of the 15 sheets, THE MASTER RISK ASSESSMENT SHEET WILL BE FILLED AUTOMATICALLY.</a:t>
          </a:r>
        </a:p>
        <a:p>
          <a:pPr lvl="0"/>
          <a:r>
            <a:rPr lang="en-US" sz="1200">
              <a:solidFill>
                <a:schemeClr val="dk1"/>
              </a:solidFill>
              <a:effectLst/>
              <a:latin typeface="Arial" panose="020B0604020202020204" pitchFamily="34" charset="0"/>
              <a:ea typeface="+mn-ea"/>
              <a:cs typeface="Arial" panose="020B0604020202020204" pitchFamily="34" charset="0"/>
            </a:rPr>
            <a:t>14. The last sheet in the toolkit is a MASTER RISK ASSESSMENT (appearing after p15) sheet, </a:t>
          </a:r>
          <a:r>
            <a:rPr lang="en-US" sz="1200" b="1">
              <a:solidFill>
                <a:schemeClr val="dk1"/>
              </a:solidFill>
              <a:effectLst/>
              <a:latin typeface="Arial" panose="020B0604020202020204" pitchFamily="34" charset="0"/>
              <a:ea typeface="+mn-ea"/>
              <a:cs typeface="Arial" panose="020B0604020202020204" pitchFamily="34" charset="0"/>
            </a:rPr>
            <a:t>WHICH IS NOT TO BE FILLED.</a:t>
          </a:r>
        </a:p>
        <a:p>
          <a:pPr marL="0" marR="0" lvl="0" indent="0" defTabSz="914400" eaLnBrk="1" fontAlgn="auto" latinLnBrk="0" hangingPunct="1">
            <a:lnSpc>
              <a:spcPct val="100000"/>
            </a:lnSpc>
            <a:spcBef>
              <a:spcPts val="0"/>
            </a:spcBef>
            <a:spcAft>
              <a:spcPts val="0"/>
            </a:spcAft>
            <a:buClrTx/>
            <a:buSzTx/>
            <a:buFontTx/>
            <a:buNone/>
            <a:tabLst/>
            <a:defRPr/>
          </a:pPr>
          <a:r>
            <a:rPr lang="en-US" sz="1200" b="0">
              <a:solidFill>
                <a:schemeClr val="dk1"/>
              </a:solidFill>
              <a:effectLst/>
              <a:latin typeface="Arial" panose="020B0604020202020204" pitchFamily="34" charset="0"/>
              <a:ea typeface="+mn-ea"/>
              <a:cs typeface="Arial" panose="020B0604020202020204" pitchFamily="34" charset="0"/>
            </a:rPr>
            <a:t>15. </a:t>
          </a:r>
          <a:r>
            <a:rPr lang="en-US" sz="1200">
              <a:solidFill>
                <a:schemeClr val="dk1"/>
              </a:solidFill>
              <a:effectLst/>
              <a:latin typeface="Arial" panose="020B0604020202020204" pitchFamily="34" charset="0"/>
              <a:ea typeface="+mn-ea"/>
              <a:cs typeface="Arial" panose="020B0604020202020204" pitchFamily="34" charset="0"/>
            </a:rPr>
            <a:t>This Sheet gives Principle wise Summary of the Risk Assessment Score calculated based on the above process</a:t>
          </a:r>
          <a:r>
            <a:rPr lang="en-US" sz="1100">
              <a:solidFill>
                <a:schemeClr val="dk1"/>
              </a:solidFill>
              <a:effectLst/>
              <a:latin typeface="+mn-lt"/>
              <a:ea typeface="+mn-ea"/>
              <a:cs typeface="+mn-cs"/>
            </a:rPr>
            <a:t>. </a:t>
          </a:r>
        </a:p>
        <a:p>
          <a:pPr lvl="0"/>
          <a:r>
            <a:rPr lang="en-US" sz="1200" b="0">
              <a:solidFill>
                <a:schemeClr val="dk1"/>
              </a:solidFill>
              <a:effectLst/>
              <a:latin typeface="Arial" panose="020B0604020202020204" pitchFamily="34" charset="0"/>
              <a:ea typeface="+mn-ea"/>
              <a:cs typeface="Arial" panose="020B0604020202020204" pitchFamily="34" charset="0"/>
            </a:rPr>
            <a:t>16. Based on the above evaluation, Risk Index is calculated as:</a:t>
          </a:r>
        </a:p>
        <a:p>
          <a:pPr lvl="0"/>
          <a:r>
            <a:rPr lang="en-US" sz="1200" b="1">
              <a:solidFill>
                <a:schemeClr val="dk1"/>
              </a:solidFill>
              <a:effectLst/>
              <a:latin typeface="Arial" panose="020B0604020202020204" pitchFamily="34" charset="0"/>
              <a:ea typeface="+mn-ea"/>
              <a:cs typeface="Arial" panose="020B0604020202020204" pitchFamily="34" charset="0"/>
            </a:rPr>
            <a:t>High Risk (Risk Score &gt;=8)</a:t>
          </a:r>
        </a:p>
        <a:p>
          <a:pPr lvl="0"/>
          <a:r>
            <a:rPr lang="en-US" sz="1200" b="1">
              <a:solidFill>
                <a:schemeClr val="dk1"/>
              </a:solidFill>
              <a:effectLst/>
              <a:latin typeface="Arial" panose="020B0604020202020204" pitchFamily="34" charset="0"/>
              <a:ea typeface="+mn-ea"/>
              <a:cs typeface="Arial" panose="020B0604020202020204" pitchFamily="34" charset="0"/>
            </a:rPr>
            <a:t>Moderate Risk (Risk Score &gt;=4,&lt;8)</a:t>
          </a:r>
        </a:p>
        <a:p>
          <a:pPr lvl="0"/>
          <a:r>
            <a:rPr lang="en-US" sz="1200" b="1">
              <a:solidFill>
                <a:schemeClr val="dk1"/>
              </a:solidFill>
              <a:effectLst/>
              <a:latin typeface="Arial" panose="020B0604020202020204" pitchFamily="34" charset="0"/>
              <a:ea typeface="+mn-ea"/>
              <a:cs typeface="Arial" panose="020B0604020202020204" pitchFamily="34" charset="0"/>
            </a:rPr>
            <a:t>Low Risk (Risk Score &lt;4)</a:t>
          </a:r>
        </a:p>
        <a:p>
          <a:pPr lvl="0"/>
          <a:r>
            <a:rPr lang="en-US" sz="1200" b="0">
              <a:solidFill>
                <a:schemeClr val="dk1"/>
              </a:solidFill>
              <a:effectLst/>
              <a:latin typeface="Arial" panose="020B0604020202020204" pitchFamily="34" charset="0"/>
              <a:ea typeface="+mn-ea"/>
              <a:cs typeface="Arial" panose="020B0604020202020204" pitchFamily="34" charset="0"/>
            </a:rPr>
            <a:t>17</a:t>
          </a:r>
          <a:r>
            <a:rPr lang="en-US" sz="1200" b="1">
              <a:solidFill>
                <a:schemeClr val="dk1"/>
              </a:solidFill>
              <a:effectLst/>
              <a:latin typeface="Arial" panose="020B0604020202020204" pitchFamily="34" charset="0"/>
              <a:ea typeface="+mn-ea"/>
              <a:cs typeface="Arial" panose="020B0604020202020204" pitchFamily="34" charset="0"/>
            </a:rPr>
            <a:t>. </a:t>
          </a:r>
          <a:r>
            <a:rPr lang="en-US" sz="1200" b="0">
              <a:solidFill>
                <a:schemeClr val="dk1"/>
              </a:solidFill>
              <a:effectLst/>
              <a:latin typeface="Arial" panose="020B0604020202020204" pitchFamily="34" charset="0"/>
              <a:ea typeface="+mn-ea"/>
              <a:cs typeface="Arial" panose="020B0604020202020204" pitchFamily="34" charset="0"/>
            </a:rPr>
            <a:t>The flags will give an idea of the fulfillment of all the criteria from each of the principle sheets and will require action in case of their appearance on the summary sheet. A Separate Column has been provided for the RESPONSE/ADDITIONAL DETAILS.</a:t>
          </a:r>
        </a:p>
        <a:p>
          <a:pPr lvl="0"/>
          <a:r>
            <a:rPr lang="en-US" sz="1200" b="0">
              <a:solidFill>
                <a:schemeClr val="dk1"/>
              </a:solidFill>
              <a:effectLst/>
              <a:latin typeface="Arial" panose="020B0604020202020204" pitchFamily="34" charset="0"/>
              <a:ea typeface="+mn-ea"/>
              <a:cs typeface="Arial" panose="020B0604020202020204" pitchFamily="34" charset="0"/>
            </a:rPr>
            <a:t>18. THE RISK ASSESSMENT SHEETS (P1 to P15) NEED TO BE FILLED AT THE BEGINNING, MID-TERM &amp; END-TERM to assess the Risk Score and how mitigation measures (based on the flags for action) have been brought during the course of the project to bring the Risk Score down.</a:t>
          </a:r>
        </a:p>
        <a:p>
          <a:pPr lvl="0"/>
          <a:r>
            <a:rPr lang="en-US" sz="1200" b="1">
              <a:solidFill>
                <a:schemeClr val="dk1"/>
              </a:solidFill>
              <a:effectLst/>
              <a:latin typeface="Arial" panose="020B0604020202020204" pitchFamily="34" charset="0"/>
              <a:ea typeface="+mn-ea"/>
              <a:cs typeface="Arial" panose="020B0604020202020204" pitchFamily="34" charset="0"/>
            </a:rPr>
            <a:t>19.</a:t>
          </a:r>
          <a:r>
            <a:rPr lang="en-US" sz="1200" b="1" baseline="0">
              <a:solidFill>
                <a:schemeClr val="dk1"/>
              </a:solidFill>
              <a:effectLst/>
              <a:latin typeface="Arial" panose="020B0604020202020204" pitchFamily="34" charset="0"/>
              <a:ea typeface="+mn-ea"/>
              <a:cs typeface="Arial" panose="020B0604020202020204" pitchFamily="34" charset="0"/>
            </a:rPr>
            <a:t> </a:t>
          </a:r>
          <a:r>
            <a:rPr lang="en-US" sz="1200" b="1">
              <a:solidFill>
                <a:schemeClr val="dk1"/>
              </a:solidFill>
              <a:effectLst/>
              <a:latin typeface="Arial" panose="020B0604020202020204" pitchFamily="34" charset="0"/>
              <a:ea typeface="+mn-ea"/>
              <a:cs typeface="Arial" panose="020B0604020202020204" pitchFamily="34" charset="0"/>
            </a:rPr>
            <a:t>THE RISK ASSESSMENT ENDS</a:t>
          </a:r>
          <a:r>
            <a:rPr lang="en-US" sz="1200" b="1" baseline="0">
              <a:solidFill>
                <a:schemeClr val="dk1"/>
              </a:solidFill>
              <a:effectLst/>
              <a:latin typeface="Arial" panose="020B0604020202020204" pitchFamily="34" charset="0"/>
              <a:ea typeface="+mn-ea"/>
              <a:cs typeface="Arial" panose="020B0604020202020204" pitchFamily="34" charset="0"/>
            </a:rPr>
            <a:t> WITH THE CATEGORIZATION OF PROJECTS</a:t>
          </a:r>
          <a:r>
            <a:rPr lang="en-US" sz="1200" b="1">
              <a:solidFill>
                <a:schemeClr val="dk1"/>
              </a:solidFill>
              <a:effectLst/>
              <a:latin typeface="Arial" panose="020B0604020202020204" pitchFamily="34" charset="0"/>
              <a:ea typeface="+mn-ea"/>
              <a:cs typeface="Arial" panose="020B0604020202020204" pitchFamily="34" charset="0"/>
            </a:rPr>
            <a:t>.</a:t>
          </a:r>
          <a:endParaRPr lang="en-US" sz="1200">
            <a:effectLst/>
            <a:latin typeface="Arial" panose="020B0604020202020204" pitchFamily="34" charset="0"/>
            <a:cs typeface="Arial" panose="020B0604020202020204" pitchFamily="34" charset="0"/>
          </a:endParaRPr>
        </a:p>
        <a:p>
          <a:pPr algn="l"/>
          <a:endParaRPr lang="en-US" sz="2400">
            <a:solidFill>
              <a:schemeClr val="dk1"/>
            </a:solidFill>
            <a:effectLst/>
            <a:latin typeface="Arial" panose="020B0604020202020204" pitchFamily="34" charset="0"/>
            <a:ea typeface="+mn-ea"/>
            <a:cs typeface="Arial" panose="020B0604020202020204" pitchFamily="34" charset="0"/>
          </a:endParaRPr>
        </a:p>
        <a:p>
          <a:pPr algn="l"/>
          <a:r>
            <a:rPr lang="en-US" sz="1400" b="1">
              <a:solidFill>
                <a:schemeClr val="dk1"/>
              </a:solidFill>
              <a:effectLst/>
              <a:latin typeface="Arial" panose="020B0604020202020204" pitchFamily="34" charset="0"/>
              <a:ea typeface="+mn-ea"/>
              <a:cs typeface="Arial" panose="020B0604020202020204" pitchFamily="34" charset="0"/>
            </a:rPr>
            <a:t>Instructions for Evaluating</a:t>
          </a:r>
        </a:p>
        <a:p>
          <a:pPr marL="0" marR="0"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Based</a:t>
          </a:r>
          <a:r>
            <a:rPr lang="en-US" sz="1100" baseline="0">
              <a:solidFill>
                <a:schemeClr val="dk1"/>
              </a:solidFill>
              <a:effectLst/>
              <a:latin typeface="Arial" panose="020B0604020202020204" pitchFamily="34" charset="0"/>
              <a:ea typeface="+mn-ea"/>
              <a:cs typeface="Arial" panose="020B0604020202020204" pitchFamily="34" charset="0"/>
            </a:rPr>
            <a:t> on the Risk Assessment Summary Sheet, a</a:t>
          </a:r>
          <a:r>
            <a:rPr lang="en-US" sz="1100">
              <a:solidFill>
                <a:schemeClr val="dk1"/>
              </a:solidFill>
              <a:effectLst/>
              <a:latin typeface="Arial" panose="020B0604020202020204" pitchFamily="34" charset="0"/>
              <a:ea typeface="+mn-ea"/>
              <a:cs typeface="Arial" panose="020B0604020202020204" pitchFamily="34" charset="0"/>
            </a:rPr>
            <a:t> separate report needs to be given by the NIE personnel on the basis of the ESG tool kit analysis.</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All the three reports (as per the review), will help in assessment of the policy at the project level</a:t>
          </a:r>
          <a:r>
            <a:rPr lang="en-US" sz="1100" baseline="0">
              <a:solidFill>
                <a:schemeClr val="dk1"/>
              </a:solidFill>
              <a:effectLst/>
              <a:latin typeface="Arial" panose="020B0604020202020204" pitchFamily="34" charset="0"/>
              <a:ea typeface="+mn-ea"/>
              <a:cs typeface="Arial" panose="020B0604020202020204" pitchFamily="34" charset="0"/>
            </a:rPr>
            <a:t> and also indicate the mitigation measures being undertaken by the EEs for reduced risks in compliance with the Environmental, Social &amp; Gender Policy of Adaptation Fund. </a:t>
          </a:r>
        </a:p>
        <a:p>
          <a:pPr marL="0" marR="0" indent="0" algn="l"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The Risk Assessment Score and the Flagged indicators for action need to be summarized in the report and the Master Risk Assessment sheet needs to be annexed as part of the report. PIAs need to address the Risk Assessment Score and flags in their review as well as their Environment, Social Management Plan (ESMP). Suitable mitigation measures/corrective actions need to be stated, wherever flags appear.</a:t>
          </a:r>
        </a:p>
        <a:p>
          <a:pPr marL="0" marR="0" indent="0" algn="l"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Arial" panose="020B0604020202020204" pitchFamily="34" charset="0"/>
            <a:ea typeface="+mn-ea"/>
            <a:cs typeface="Arial" panose="020B0604020202020204" pitchFamily="34" charset="0"/>
          </a:endParaRPr>
        </a:p>
        <a:p>
          <a:pPr algn="l"/>
          <a:r>
            <a:rPr lang="en-US" sz="1800" i="1">
              <a:solidFill>
                <a:schemeClr val="dk1"/>
              </a:solidFill>
              <a:effectLst/>
              <a:latin typeface="Arial" panose="020B0604020202020204" pitchFamily="34" charset="0"/>
              <a:ea typeface="+mn-ea"/>
              <a:cs typeface="Arial" panose="020B0604020202020204" pitchFamily="34" charset="0"/>
            </a:rPr>
            <a:t>Regularly</a:t>
          </a:r>
          <a:r>
            <a:rPr lang="en-US" sz="1800" i="1" baseline="0">
              <a:solidFill>
                <a:schemeClr val="dk1"/>
              </a:solidFill>
              <a:effectLst/>
              <a:latin typeface="Arial" panose="020B0604020202020204" pitchFamily="34" charset="0"/>
              <a:ea typeface="+mn-ea"/>
              <a:cs typeface="Arial" panose="020B0604020202020204" pitchFamily="34" charset="0"/>
            </a:rPr>
            <a:t> 'Save' the document to ensure that the progress is not lost. </a:t>
          </a:r>
          <a:r>
            <a:rPr lang="en-US" sz="1800" i="1">
              <a:solidFill>
                <a:schemeClr val="dk1"/>
              </a:solidFill>
              <a:effectLst/>
              <a:latin typeface="Arial" panose="020B0604020202020204" pitchFamily="34" charset="0"/>
              <a:ea typeface="+mn-ea"/>
              <a:cs typeface="Arial" panose="020B0604020202020204" pitchFamily="34" charset="0"/>
            </a:rPr>
            <a:t>For easy navigation and use,</a:t>
          </a:r>
          <a:r>
            <a:rPr lang="en-US" sz="1800" i="1" baseline="0">
              <a:solidFill>
                <a:schemeClr val="dk1"/>
              </a:solidFill>
              <a:effectLst/>
              <a:latin typeface="Arial" panose="020B0604020202020204" pitchFamily="34" charset="0"/>
              <a:ea typeface="+mn-ea"/>
              <a:cs typeface="Arial" panose="020B0604020202020204" pitchFamily="34" charset="0"/>
            </a:rPr>
            <a:t> links have been given on the homepage and individual sheets.</a:t>
          </a:r>
        </a:p>
        <a:p>
          <a:pPr algn="l"/>
          <a:endParaRPr lang="en-US" sz="1800" i="1" baseline="0">
            <a:solidFill>
              <a:schemeClr val="dk1"/>
            </a:solidFill>
            <a:effectLst/>
            <a:latin typeface="Arial" panose="020B0604020202020204" pitchFamily="34" charset="0"/>
            <a:ea typeface="+mn-ea"/>
            <a:cs typeface="Arial" panose="020B0604020202020204" pitchFamily="34" charset="0"/>
          </a:endParaRPr>
        </a:p>
        <a:p>
          <a:pPr algn="l"/>
          <a:r>
            <a:rPr lang="en-US" sz="1800" i="1" baseline="0">
              <a:solidFill>
                <a:schemeClr val="dk1"/>
              </a:solidFill>
              <a:effectLst/>
              <a:latin typeface="Arial" panose="020B0604020202020204" pitchFamily="34" charset="0"/>
              <a:ea typeface="+mn-ea"/>
              <a:cs typeface="Arial" panose="020B0604020202020204" pitchFamily="34" charset="0"/>
            </a:rPr>
            <a:t>The applicability of various laws to the ESG principles is in the annexure of the Guidance Document, along with links of the applicable laws.</a:t>
          </a:r>
        </a:p>
      </xdr:txBody>
    </xdr:sp>
    <xdr:clientData/>
  </xdr:twoCellAnchor>
  <xdr:twoCellAnchor editAs="oneCell">
    <xdr:from>
      <xdr:col>0</xdr:col>
      <xdr:colOff>0</xdr:colOff>
      <xdr:row>0</xdr:row>
      <xdr:rowOff>0</xdr:rowOff>
    </xdr:from>
    <xdr:to>
      <xdr:col>1</xdr:col>
      <xdr:colOff>409575</xdr:colOff>
      <xdr:row>2</xdr:row>
      <xdr:rowOff>19050</xdr:rowOff>
    </xdr:to>
    <xdr:pic>
      <xdr:nvPicPr>
        <xdr:cNvPr id="6" name="Picture 5"/>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391" r="19022" b="17857"/>
        <a:stretch/>
      </xdr:blipFill>
      <xdr:spPr bwMode="auto">
        <a:xfrm>
          <a:off x="0" y="0"/>
          <a:ext cx="1019175" cy="7334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13</xdr:col>
      <xdr:colOff>4467226</xdr:colOff>
      <xdr:row>0</xdr:row>
      <xdr:rowOff>0</xdr:rowOff>
    </xdr:from>
    <xdr:to>
      <xdr:col>14</xdr:col>
      <xdr:colOff>8256</xdr:colOff>
      <xdr:row>2</xdr:row>
      <xdr:rowOff>27305</xdr:rowOff>
    </xdr:to>
    <xdr:pic>
      <xdr:nvPicPr>
        <xdr:cNvPr id="7" name="Picture 6" descr="C:\Users\dharmender.singh.NABARD\Desktop\logo_green_hindi.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2026" y="0"/>
          <a:ext cx="608330" cy="741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N1:P20"/>
  <sheetViews>
    <sheetView tabSelected="1" zoomScaleNormal="100" workbookViewId="0">
      <selection activeCell="N5" sqref="N5"/>
    </sheetView>
  </sheetViews>
  <sheetFormatPr defaultRowHeight="21" x14ac:dyDescent="0.35"/>
  <cols>
    <col min="14" max="14" width="76" style="15" bestFit="1" customWidth="1"/>
  </cols>
  <sheetData>
    <row r="1" spans="14:16" ht="30" x14ac:dyDescent="0.4">
      <c r="N1" s="17" t="s">
        <v>447</v>
      </c>
    </row>
    <row r="2" spans="14:16" ht="26.25" x14ac:dyDescent="0.4">
      <c r="N2" s="97" t="s">
        <v>449</v>
      </c>
    </row>
    <row r="3" spans="14:16" ht="23.25" x14ac:dyDescent="0.35">
      <c r="N3" s="98" t="s">
        <v>448</v>
      </c>
    </row>
    <row r="4" spans="14:16" ht="20.25" x14ac:dyDescent="0.3">
      <c r="N4" s="16" t="s">
        <v>450</v>
      </c>
    </row>
    <row r="5" spans="14:16" ht="20.25" x14ac:dyDescent="0.3">
      <c r="N5" s="16" t="s">
        <v>451</v>
      </c>
    </row>
    <row r="6" spans="14:16" ht="20.25" x14ac:dyDescent="0.3">
      <c r="N6" s="16" t="s">
        <v>452</v>
      </c>
    </row>
    <row r="7" spans="14:16" ht="20.25" x14ac:dyDescent="0.3">
      <c r="N7" s="16" t="s">
        <v>453</v>
      </c>
    </row>
    <row r="8" spans="14:16" ht="20.25" x14ac:dyDescent="0.3">
      <c r="N8" s="16" t="s">
        <v>454</v>
      </c>
      <c r="O8" s="14"/>
      <c r="P8" s="14"/>
    </row>
    <row r="9" spans="14:16" ht="20.25" x14ac:dyDescent="0.3">
      <c r="N9" s="16" t="s">
        <v>455</v>
      </c>
    </row>
    <row r="10" spans="14:16" ht="20.25" x14ac:dyDescent="0.3">
      <c r="N10" s="16" t="s">
        <v>456</v>
      </c>
    </row>
    <row r="11" spans="14:16" ht="20.25" x14ac:dyDescent="0.3">
      <c r="N11" s="16" t="s">
        <v>457</v>
      </c>
    </row>
    <row r="12" spans="14:16" ht="20.25" x14ac:dyDescent="0.3">
      <c r="N12" s="16" t="s">
        <v>458</v>
      </c>
    </row>
    <row r="13" spans="14:16" ht="20.25" x14ac:dyDescent="0.3">
      <c r="N13" s="16" t="s">
        <v>459</v>
      </c>
    </row>
    <row r="14" spans="14:16" ht="20.25" x14ac:dyDescent="0.3">
      <c r="N14" s="16" t="s">
        <v>460</v>
      </c>
    </row>
    <row r="15" spans="14:16" ht="20.25" x14ac:dyDescent="0.3">
      <c r="N15" s="16" t="s">
        <v>461</v>
      </c>
    </row>
    <row r="16" spans="14:16" ht="20.25" x14ac:dyDescent="0.3">
      <c r="N16" s="16" t="s">
        <v>462</v>
      </c>
    </row>
    <row r="17" spans="14:14" ht="20.25" x14ac:dyDescent="0.3">
      <c r="N17" s="16" t="s">
        <v>463</v>
      </c>
    </row>
    <row r="18" spans="14:14" ht="20.25" x14ac:dyDescent="0.3">
      <c r="N18" s="16" t="s">
        <v>464</v>
      </c>
    </row>
    <row r="19" spans="14:14" ht="23.25" x14ac:dyDescent="0.35">
      <c r="N19" s="98" t="s">
        <v>471</v>
      </c>
    </row>
    <row r="20" spans="14:14" ht="15" x14ac:dyDescent="0.25">
      <c r="N20"/>
    </row>
  </sheetData>
  <sheetProtection algorithmName="SHA-512" hashValue="F6qA51qZRt3og7QtJENxpxxScPNQGuBc3dkwRteNPJpmNdTY+TvYCL3l5xqxnVgz6SMZpxdIAqkRFnbgeYMG5Q==" saltValue="git0I3YQ+lyKenlbcEOSsA==" spinCount="100000" sheet="1" formatCells="0" formatColumns="0" formatRows="0" insertColumns="0" insertRows="0" insertHyperlinks="0" deleteColumns="0" deleteRows="0" sort="0" autoFilter="0" pivotTables="0"/>
  <hyperlinks>
    <hyperlink ref="N3" location="'Master Risk Screening '!A1" display="Master Risk Screening"/>
    <hyperlink ref="N2" location="Homepage!A1" display="Homepage"/>
    <hyperlink ref="N4" location="'P1'!A1" display="P1: Compliance with the Law"/>
    <hyperlink ref="N5" location="'P2'!A1" display="P2: Access &amp; Equity"/>
    <hyperlink ref="N6" location="'P3'!A1" display="'P3'!A1"/>
    <hyperlink ref="N7" location="'P4'!A1" display="'P4'!A1"/>
    <hyperlink ref="N8" location="'P5'!A1" display="'P5'!A1"/>
    <hyperlink ref="N9" location="'P6'!A1" display="'P6'!A1"/>
    <hyperlink ref="N10" location="'P7'!A1" display="'P7'!A1"/>
    <hyperlink ref="N11" location="'P8'!A1" display="'P8'!A1"/>
    <hyperlink ref="N12" location="'P9'!A1" display="'P9'!A1"/>
    <hyperlink ref="N13" location="'P10'!A1" display="'P10'!A1"/>
    <hyperlink ref="N14" location="'P11'!A1" display="'P11'!A1"/>
    <hyperlink ref="N15" location="'P12'!A1" display="'P12'!A1"/>
    <hyperlink ref="N16" location="'P13'!A1" display="'P13'!A1"/>
    <hyperlink ref="N17" location="'P14'!A1" display="'P14'!A1"/>
    <hyperlink ref="N18" location="'P15'!A1" display="'P15'!A1"/>
    <hyperlink ref="N19" location="'Master Risk Assmnt'!A1" display="Risk Assessment Summary Sheet"/>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G10"/>
  <sheetViews>
    <sheetView zoomScaleNormal="100" workbookViewId="0">
      <selection sqref="A1:F1"/>
    </sheetView>
  </sheetViews>
  <sheetFormatPr defaultRowHeight="15" x14ac:dyDescent="0.25"/>
  <cols>
    <col min="1" max="1" width="6.5703125" style="43" bestFit="1" customWidth="1"/>
    <col min="2" max="2" width="53.42578125" style="41" customWidth="1"/>
    <col min="3" max="3" width="20" style="41" customWidth="1"/>
    <col min="4" max="4" width="19.140625" style="41" customWidth="1"/>
    <col min="5" max="5" width="10" style="41" customWidth="1"/>
    <col min="6" max="6" width="23.28515625" style="41" customWidth="1"/>
    <col min="7" max="7" width="20.28515625" style="41" bestFit="1" customWidth="1"/>
    <col min="8" max="16384" width="9.140625" style="41"/>
  </cols>
  <sheetData>
    <row r="1" spans="1:7" ht="84.75" customHeight="1" x14ac:dyDescent="0.25">
      <c r="A1" s="117" t="s">
        <v>439</v>
      </c>
      <c r="B1" s="118"/>
      <c r="C1" s="118"/>
      <c r="D1" s="118"/>
      <c r="E1" s="118"/>
      <c r="F1" s="118"/>
      <c r="G1" s="32" t="s">
        <v>449</v>
      </c>
    </row>
    <row r="2" spans="1:7" s="42" customFormat="1" ht="123.75" customHeight="1" x14ac:dyDescent="0.25">
      <c r="A2" s="99" t="s">
        <v>266</v>
      </c>
      <c r="B2" s="99" t="s">
        <v>110</v>
      </c>
      <c r="C2" s="99" t="s">
        <v>486</v>
      </c>
      <c r="D2" s="99" t="s">
        <v>484</v>
      </c>
      <c r="E2" s="99" t="s">
        <v>483</v>
      </c>
      <c r="F2" s="99" t="s">
        <v>433</v>
      </c>
      <c r="G2" s="99" t="s">
        <v>488</v>
      </c>
    </row>
    <row r="3" spans="1:7" ht="15.75" x14ac:dyDescent="0.25">
      <c r="A3" s="100">
        <v>1</v>
      </c>
      <c r="B3" s="101" t="s">
        <v>364</v>
      </c>
      <c r="C3" s="35" t="s">
        <v>359</v>
      </c>
      <c r="D3" s="79">
        <f>IF(C3="No","1", IF(C3="Yes","5",))</f>
        <v>0</v>
      </c>
      <c r="E3" s="79">
        <f>VALUE(D3)</f>
        <v>0</v>
      </c>
      <c r="F3" s="35"/>
      <c r="G3" s="82" t="str">
        <f>IF(E3&gt;3,"Flagged for Action",IF(E3&gt;=1, "Adequately Addressed","-"))</f>
        <v>-</v>
      </c>
    </row>
    <row r="4" spans="1:7" ht="75" x14ac:dyDescent="0.25">
      <c r="A4" s="100">
        <v>2</v>
      </c>
      <c r="B4" s="101" t="s">
        <v>365</v>
      </c>
      <c r="C4" s="35" t="s">
        <v>359</v>
      </c>
      <c r="D4" s="79">
        <f>IF(C4="No","1", IF(C4="Yes","5",))</f>
        <v>0</v>
      </c>
      <c r="E4" s="79">
        <f t="shared" ref="E4:E6" si="0">VALUE(D4)</f>
        <v>0</v>
      </c>
      <c r="F4" s="35"/>
      <c r="G4" s="82" t="str">
        <f t="shared" ref="G4:G6" si="1">IF(E4&gt;3,"Flagged for Action",IF(E4&gt;=1, "Adequately Addressed","-"))</f>
        <v>-</v>
      </c>
    </row>
    <row r="5" spans="1:7" ht="45" x14ac:dyDescent="0.25">
      <c r="A5" s="100">
        <v>3</v>
      </c>
      <c r="B5" s="101" t="s">
        <v>366</v>
      </c>
      <c r="C5" s="35" t="s">
        <v>359</v>
      </c>
      <c r="D5" s="79">
        <f>IF(C5="No","5", IF(C5="Yes","1",))</f>
        <v>0</v>
      </c>
      <c r="E5" s="79">
        <f t="shared" si="0"/>
        <v>0</v>
      </c>
      <c r="F5" s="35"/>
      <c r="G5" s="82" t="str">
        <f t="shared" si="1"/>
        <v>-</v>
      </c>
    </row>
    <row r="6" spans="1:7" ht="60" x14ac:dyDescent="0.25">
      <c r="A6" s="100">
        <v>4</v>
      </c>
      <c r="B6" s="101" t="s">
        <v>367</v>
      </c>
      <c r="C6" s="35" t="s">
        <v>359</v>
      </c>
      <c r="D6" s="79">
        <f>IF(C6="No","5", IF(C6="Yes","1",))</f>
        <v>0</v>
      </c>
      <c r="E6" s="79">
        <f t="shared" si="0"/>
        <v>0</v>
      </c>
      <c r="F6" s="35"/>
      <c r="G6" s="82" t="str">
        <f t="shared" si="1"/>
        <v>-</v>
      </c>
    </row>
    <row r="7" spans="1:7" ht="30" x14ac:dyDescent="0.25">
      <c r="A7" s="100">
        <v>5</v>
      </c>
      <c r="B7" s="101" t="s">
        <v>534</v>
      </c>
      <c r="C7" s="35" t="s">
        <v>359</v>
      </c>
      <c r="D7" s="79">
        <f>IF(C7="No","1", IF(C7="Yes","5",))</f>
        <v>0</v>
      </c>
      <c r="E7" s="79">
        <f t="shared" ref="E7:E8" si="2">VALUE(D7)</f>
        <v>0</v>
      </c>
      <c r="F7" s="35"/>
      <c r="G7" s="82"/>
    </row>
    <row r="8" spans="1:7" ht="15.75" x14ac:dyDescent="0.25">
      <c r="A8" s="100">
        <v>6</v>
      </c>
      <c r="B8" s="101" t="s">
        <v>66</v>
      </c>
      <c r="C8" s="38" t="s">
        <v>359</v>
      </c>
      <c r="D8" s="87" t="str">
        <f>IF(C8="Not Ensured","5", IF(C8="At the time of planning","4", IF(C8="During project implementation","3", IF(C8="through VDC","2", IF(C8="Combination of 2 to 4","1", IF(C8="Not Applicable","0"))))))</f>
        <v>0</v>
      </c>
      <c r="E8" s="86">
        <f t="shared" si="2"/>
        <v>0</v>
      </c>
      <c r="F8" s="35"/>
      <c r="G8" s="82" t="str">
        <f t="shared" ref="G8" si="3">IF(E8&gt;3,"Flagged for Action",IF(E8&gt;=1, "Adequately Addressed","-"))</f>
        <v>-</v>
      </c>
    </row>
    <row r="10" spans="1:7" ht="23.25" x14ac:dyDescent="0.35">
      <c r="B10" s="44" t="s">
        <v>449</v>
      </c>
      <c r="F10" s="45" t="s">
        <v>467</v>
      </c>
    </row>
  </sheetData>
  <mergeCells count="1">
    <mergeCell ref="A1:F1"/>
  </mergeCells>
  <conditionalFormatting sqref="B3">
    <cfRule type="duplicateValues" dxfId="71" priority="19"/>
  </conditionalFormatting>
  <conditionalFormatting sqref="B4">
    <cfRule type="duplicateValues" dxfId="70" priority="18"/>
  </conditionalFormatting>
  <conditionalFormatting sqref="B5">
    <cfRule type="duplicateValues" dxfId="69" priority="17"/>
  </conditionalFormatting>
  <conditionalFormatting sqref="B6">
    <cfRule type="duplicateValues" dxfId="68" priority="16"/>
  </conditionalFormatting>
  <conditionalFormatting sqref="G3:G7">
    <cfRule type="expression" dxfId="67" priority="11">
      <formula>IF(E3&gt;3,"Flagged for Action",IF(E3&gt;=1, "Adequately Addressed","-"))</formula>
    </cfRule>
    <cfRule type="expression" priority="12">
      <formula>IF(E3&gt;3,"Flagged for Action",IF(E3&gt;=1, "Adequately Addressed","-"))</formula>
    </cfRule>
    <cfRule type="colorScale" priority="13">
      <colorScale>
        <cfvo type="num" val="1"/>
        <cfvo type="num" val="3"/>
        <cfvo type="num" val="5"/>
        <color rgb="FF92D050"/>
        <color rgb="FFFFEB84"/>
        <color rgb="FFFF0000"/>
      </colorScale>
    </cfRule>
    <cfRule type="colorScale" priority="14">
      <colorScale>
        <cfvo type="num" val="1"/>
        <cfvo type="num" val="5"/>
        <color rgb="FF92D050"/>
        <color rgb="FFFF0000"/>
      </colorScale>
    </cfRule>
    <cfRule type="colorScale" priority="15">
      <colorScale>
        <cfvo type="num" val="1"/>
        <cfvo type="num" val="5"/>
        <color rgb="FF92D050"/>
        <color rgb="FFFF0000"/>
      </colorScale>
    </cfRule>
  </conditionalFormatting>
  <conditionalFormatting sqref="E3:E6">
    <cfRule type="colorScale" priority="10">
      <colorScale>
        <cfvo type="num" val="1"/>
        <cfvo type="num" val="3"/>
        <cfvo type="num" val="5"/>
        <color rgb="FF92D050"/>
        <color rgb="FFFFEB84"/>
        <color rgb="FFFF0000"/>
      </colorScale>
    </cfRule>
  </conditionalFormatting>
  <conditionalFormatting sqref="G3:G7">
    <cfRule type="expression" dxfId="66" priority="9">
      <formula>COUNTIF(G3,"Flagged for Action")</formula>
    </cfRule>
  </conditionalFormatting>
  <conditionalFormatting sqref="E7">
    <cfRule type="colorScale" priority="8">
      <colorScale>
        <cfvo type="num" val="1"/>
        <cfvo type="num" val="3"/>
        <cfvo type="num" val="5"/>
        <color rgb="FF92D050"/>
        <color rgb="FFFFEB84"/>
        <color rgb="FFFF0000"/>
      </colorScale>
    </cfRule>
  </conditionalFormatting>
  <conditionalFormatting sqref="G8">
    <cfRule type="expression" dxfId="65" priority="3">
      <formula>IF(E8&gt;3,"Flagged for Action",IF(E8&gt;=1, "Adequately Addressed","-"))</formula>
    </cfRule>
    <cfRule type="expression" priority="4">
      <formula>IF(E8&gt;3,"Flagged for Action",IF(E8&gt;=1, "Adequately Addressed","-"))</formula>
    </cfRule>
    <cfRule type="colorScale" priority="5">
      <colorScale>
        <cfvo type="num" val="1"/>
        <cfvo type="num" val="3"/>
        <cfvo type="num" val="5"/>
        <color rgb="FF92D050"/>
        <color rgb="FFFFEB84"/>
        <color rgb="FFFF0000"/>
      </colorScale>
    </cfRule>
    <cfRule type="colorScale" priority="6">
      <colorScale>
        <cfvo type="num" val="1"/>
        <cfvo type="num" val="5"/>
        <color rgb="FF92D050"/>
        <color rgb="FFFF0000"/>
      </colorScale>
    </cfRule>
    <cfRule type="colorScale" priority="7">
      <colorScale>
        <cfvo type="num" val="1"/>
        <cfvo type="num" val="5"/>
        <color rgb="FF92D050"/>
        <color rgb="FFFF0000"/>
      </colorScale>
    </cfRule>
  </conditionalFormatting>
  <conditionalFormatting sqref="E8">
    <cfRule type="colorScale" priority="2">
      <colorScale>
        <cfvo type="num" val="1"/>
        <cfvo type="num" val="3"/>
        <cfvo type="num" val="5"/>
        <color rgb="FF92D050"/>
        <color rgb="FFFFEB84"/>
        <color rgb="FFFF0000"/>
      </colorScale>
    </cfRule>
  </conditionalFormatting>
  <conditionalFormatting sqref="G8">
    <cfRule type="expression" dxfId="64" priority="1">
      <formula>COUNTIF(G8,"Flagged for Action")</formula>
    </cfRule>
  </conditionalFormatting>
  <hyperlinks>
    <hyperlink ref="B10" location="Homepage!A1" display="Homepage"/>
    <hyperlink ref="F10" location="'P9'!A1" display="Next Sheet"/>
    <hyperlink ref="G1" location="Homepage!A1" display="Homepage"/>
  </hyperlinks>
  <pageMargins left="0.7" right="0.7" top="0.75" bottom="0.75" header="0.3" footer="0.3"/>
  <pageSetup paperSize="9" scale="9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'Data Validation '!$A$3:$A$5</xm:f>
          </x14:formula1>
          <xm:sqref>C3:C7</xm:sqref>
        </x14:dataValidation>
        <x14:dataValidation type="list" allowBlank="1" showInputMessage="1" showErrorMessage="1">
          <x14:formula1>
            <xm:f>'Data Validation '!$S$3:$S$8</xm:f>
          </x14:formula1>
          <xm:sqref>C8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G21"/>
  <sheetViews>
    <sheetView topLeftCell="A4" zoomScaleNormal="100" workbookViewId="0">
      <selection activeCell="C6" sqref="C6"/>
    </sheetView>
  </sheetViews>
  <sheetFormatPr defaultRowHeight="15" x14ac:dyDescent="0.25"/>
  <cols>
    <col min="1" max="1" width="6.5703125" style="43" bestFit="1" customWidth="1"/>
    <col min="2" max="2" width="53.42578125" style="41" customWidth="1"/>
    <col min="3" max="3" width="18.5703125" style="41" bestFit="1" customWidth="1"/>
    <col min="4" max="4" width="19.140625" style="41" customWidth="1"/>
    <col min="5" max="5" width="10" style="41" customWidth="1"/>
    <col min="6" max="6" width="23.28515625" style="41" customWidth="1"/>
    <col min="7" max="7" width="20" style="41" bestFit="1" customWidth="1"/>
    <col min="8" max="16384" width="9.140625" style="41"/>
  </cols>
  <sheetData>
    <row r="1" spans="1:7" ht="87" customHeight="1" x14ac:dyDescent="0.25">
      <c r="A1" s="117" t="s">
        <v>440</v>
      </c>
      <c r="B1" s="118"/>
      <c r="C1" s="118"/>
      <c r="D1" s="118"/>
      <c r="E1" s="118"/>
      <c r="F1" s="118"/>
      <c r="G1" s="32" t="s">
        <v>449</v>
      </c>
    </row>
    <row r="2" spans="1:7" s="42" customFormat="1" ht="123.75" customHeight="1" x14ac:dyDescent="0.25">
      <c r="A2" s="99" t="s">
        <v>266</v>
      </c>
      <c r="B2" s="99" t="s">
        <v>110</v>
      </c>
      <c r="C2" s="99" t="s">
        <v>486</v>
      </c>
      <c r="D2" s="99" t="s">
        <v>484</v>
      </c>
      <c r="E2" s="99" t="s">
        <v>483</v>
      </c>
      <c r="F2" s="99" t="s">
        <v>433</v>
      </c>
      <c r="G2" s="99" t="s">
        <v>488</v>
      </c>
    </row>
    <row r="3" spans="1:7" ht="30" x14ac:dyDescent="0.25">
      <c r="A3" s="106">
        <v>1</v>
      </c>
      <c r="B3" s="101" t="s">
        <v>163</v>
      </c>
      <c r="C3" s="35" t="s">
        <v>359</v>
      </c>
      <c r="D3" s="79">
        <f>IF(C3="No","5", IF(C3="Yes","1",))</f>
        <v>0</v>
      </c>
      <c r="E3" s="79">
        <f t="shared" ref="E3:E19" si="0">VALUE(D3)</f>
        <v>0</v>
      </c>
      <c r="F3" s="35"/>
      <c r="G3" s="82" t="str">
        <f>IF(E3&gt;3,"Flagged for Action",IF(E3&gt;=1, "Adequately Addressed","-"))</f>
        <v>-</v>
      </c>
    </row>
    <row r="4" spans="1:7" ht="15.75" x14ac:dyDescent="0.25">
      <c r="A4" s="106">
        <v>2</v>
      </c>
      <c r="B4" s="101" t="s">
        <v>537</v>
      </c>
      <c r="C4" s="38" t="s">
        <v>359</v>
      </c>
      <c r="D4" s="83" t="str">
        <f>IF(C4="Not Shared","5", IF(C4="FGDs","4", IF(C4="During PRA","3", IF(C4="through VDCs","2", IF(C4="Combination of 2 to 4","1", IF(C4="Not Applicable","0"))))))</f>
        <v>0</v>
      </c>
      <c r="E4" s="79">
        <f t="shared" si="0"/>
        <v>0</v>
      </c>
      <c r="F4" s="35"/>
      <c r="G4" s="82" t="str">
        <f t="shared" ref="G4:G19" si="1">IF(E4&gt;3,"Flagged for Action",IF(E4&gt;=1, "Adequately Addressed","-"))</f>
        <v>-</v>
      </c>
    </row>
    <row r="5" spans="1:7" ht="30" x14ac:dyDescent="0.25">
      <c r="A5" s="106">
        <v>3</v>
      </c>
      <c r="B5" s="101" t="s">
        <v>538</v>
      </c>
      <c r="C5" s="46" t="s">
        <v>359</v>
      </c>
      <c r="D5" s="84" t="str">
        <f>IF(C5="Considerable impact on public health/natural resources","5", IF(C5="No Impact","1", IF(C5="Not Applicable","0")))</f>
        <v>0</v>
      </c>
      <c r="E5" s="79">
        <f t="shared" si="0"/>
        <v>0</v>
      </c>
      <c r="F5" s="35"/>
      <c r="G5" s="82" t="str">
        <f t="shared" si="1"/>
        <v>-</v>
      </c>
    </row>
    <row r="6" spans="1:7" ht="30" x14ac:dyDescent="0.25">
      <c r="A6" s="106">
        <v>4</v>
      </c>
      <c r="B6" s="101" t="s">
        <v>539</v>
      </c>
      <c r="C6" s="35" t="s">
        <v>359</v>
      </c>
      <c r="D6" s="79">
        <f>IF(C6="No","1", IF(C6="Yes","5",))</f>
        <v>0</v>
      </c>
      <c r="E6" s="79">
        <f t="shared" si="0"/>
        <v>0</v>
      </c>
      <c r="F6" s="35"/>
      <c r="G6" s="82" t="str">
        <f t="shared" si="1"/>
        <v>-</v>
      </c>
    </row>
    <row r="7" spans="1:7" ht="30" x14ac:dyDescent="0.25">
      <c r="A7" s="106">
        <v>5</v>
      </c>
      <c r="B7" s="101" t="s">
        <v>323</v>
      </c>
      <c r="C7" s="35" t="s">
        <v>359</v>
      </c>
      <c r="D7" s="79">
        <f>IF(C7="No","1", IF(C7="Yes","5",))</f>
        <v>0</v>
      </c>
      <c r="E7" s="79">
        <f t="shared" si="0"/>
        <v>0</v>
      </c>
      <c r="F7" s="35"/>
      <c r="G7" s="82" t="str">
        <f t="shared" si="1"/>
        <v>-</v>
      </c>
    </row>
    <row r="8" spans="1:7" ht="60" x14ac:dyDescent="0.25">
      <c r="A8" s="106">
        <v>6</v>
      </c>
      <c r="B8" s="101" t="s">
        <v>540</v>
      </c>
      <c r="C8" s="35" t="s">
        <v>359</v>
      </c>
      <c r="D8" s="79">
        <f>IF(C8="No","1", IF(C8="Yes","5",))</f>
        <v>0</v>
      </c>
      <c r="E8" s="79">
        <f t="shared" si="0"/>
        <v>0</v>
      </c>
      <c r="F8" s="35"/>
      <c r="G8" s="82" t="str">
        <f t="shared" si="1"/>
        <v>-</v>
      </c>
    </row>
    <row r="9" spans="1:7" ht="45" x14ac:dyDescent="0.25">
      <c r="A9" s="106">
        <v>7</v>
      </c>
      <c r="B9" s="101" t="s">
        <v>65</v>
      </c>
      <c r="C9" s="39" t="s">
        <v>359</v>
      </c>
      <c r="D9" s="83" t="str">
        <f>IF(C9="Forest land","5", IF(C9="Private land","4", IF(C9="Panchayat land","3", IF(C9="Community land","2", IF(C9="Validated by VDC","1",IF(C9="Not Applicable","0"))))))</f>
        <v>0</v>
      </c>
      <c r="E9" s="79">
        <f t="shared" si="0"/>
        <v>0</v>
      </c>
      <c r="F9" s="35"/>
      <c r="G9" s="82" t="str">
        <f t="shared" si="1"/>
        <v>-</v>
      </c>
    </row>
    <row r="10" spans="1:7" ht="45" x14ac:dyDescent="0.25">
      <c r="A10" s="106">
        <v>8</v>
      </c>
      <c r="B10" s="101" t="s">
        <v>541</v>
      </c>
      <c r="C10" s="35" t="s">
        <v>359</v>
      </c>
      <c r="D10" s="79">
        <f>IF(C10="No","1", IF(C10="Yes","5",))</f>
        <v>0</v>
      </c>
      <c r="E10" s="79">
        <f t="shared" si="0"/>
        <v>0</v>
      </c>
      <c r="F10" s="35"/>
      <c r="G10" s="82" t="str">
        <f t="shared" si="1"/>
        <v>-</v>
      </c>
    </row>
    <row r="11" spans="1:7" ht="15.75" x14ac:dyDescent="0.25">
      <c r="A11" s="106">
        <v>9</v>
      </c>
      <c r="B11" s="101" t="s">
        <v>542</v>
      </c>
      <c r="C11" s="38" t="s">
        <v>359</v>
      </c>
      <c r="D11" s="83" t="str">
        <f>IF(C11="Not taken into account","5", IF(C11="During PRA","4", IF(C11="FGDs with women beneficiaries","3", IF(C11="Gender Expert with the PIA","2", IF(C11="Combination of 2 to 4","1", IF(C11="Not Applicable","0"))))))</f>
        <v>0</v>
      </c>
      <c r="E11" s="79">
        <f t="shared" si="0"/>
        <v>0</v>
      </c>
      <c r="F11" s="35"/>
      <c r="G11" s="82" t="str">
        <f t="shared" si="1"/>
        <v>-</v>
      </c>
    </row>
    <row r="12" spans="1:7" ht="30" x14ac:dyDescent="0.25">
      <c r="A12" s="106">
        <v>10</v>
      </c>
      <c r="B12" s="101" t="s">
        <v>119</v>
      </c>
      <c r="C12" s="35" t="s">
        <v>359</v>
      </c>
      <c r="D12" s="79">
        <f>IF(C12="No","5", IF(C12="Yes","1",))</f>
        <v>0</v>
      </c>
      <c r="E12" s="79">
        <f t="shared" si="0"/>
        <v>0</v>
      </c>
      <c r="F12" s="35"/>
      <c r="G12" s="82" t="str">
        <f t="shared" si="1"/>
        <v>-</v>
      </c>
    </row>
    <row r="13" spans="1:7" ht="15.75" x14ac:dyDescent="0.25">
      <c r="A13" s="106">
        <v>11</v>
      </c>
      <c r="B13" s="101" t="s">
        <v>507</v>
      </c>
      <c r="C13" s="35" t="s">
        <v>359</v>
      </c>
      <c r="D13" s="83" t="str">
        <f>IF(C13="PIA Staff","5", IF(C13="Gram Panchayat","4", IF(C13="VDC","3", IF(C13="Beneficiaries","2", IF(C13="Combination of above","1", IF(C13="Not Applicable","0"))))))</f>
        <v>0</v>
      </c>
      <c r="E13" s="79">
        <f t="shared" si="0"/>
        <v>0</v>
      </c>
      <c r="F13" s="35"/>
      <c r="G13" s="82" t="str">
        <f t="shared" si="1"/>
        <v>-</v>
      </c>
    </row>
    <row r="14" spans="1:7" ht="30" x14ac:dyDescent="0.25">
      <c r="A14" s="106">
        <v>12</v>
      </c>
      <c r="B14" s="101" t="s">
        <v>93</v>
      </c>
      <c r="C14" s="46" t="s">
        <v>359</v>
      </c>
      <c r="D14" s="84" t="str">
        <f>IF(C14="Considerable impact on public health/natural resources","5", IF(C14="No Impact","1", IF(C14="Not Applicable","0")))</f>
        <v>0</v>
      </c>
      <c r="E14" s="79">
        <f t="shared" si="0"/>
        <v>0</v>
      </c>
      <c r="F14" s="35"/>
      <c r="G14" s="82" t="str">
        <f t="shared" si="1"/>
        <v>-</v>
      </c>
    </row>
    <row r="15" spans="1:7" ht="15.75" x14ac:dyDescent="0.25">
      <c r="A15" s="106">
        <v>13</v>
      </c>
      <c r="B15" s="101" t="s">
        <v>66</v>
      </c>
      <c r="C15" s="38" t="s">
        <v>359</v>
      </c>
      <c r="D15" s="83" t="str">
        <f>IF(C15="No Action","5", IF(C15="Periodic Workshops","4", IF(C15="Training of Trainers","3", IF(C15="IEC Material","2", IF(C15="Combination of above","1", IF(C15="Not Applicable","0"))))))</f>
        <v>0</v>
      </c>
      <c r="E15" s="79">
        <f t="shared" si="0"/>
        <v>0</v>
      </c>
      <c r="F15" s="35"/>
      <c r="G15" s="82" t="str">
        <f t="shared" si="1"/>
        <v>-</v>
      </c>
    </row>
    <row r="16" spans="1:7" ht="45" x14ac:dyDescent="0.25">
      <c r="A16" s="106">
        <v>14</v>
      </c>
      <c r="B16" s="101" t="s">
        <v>188</v>
      </c>
      <c r="C16" s="35" t="s">
        <v>359</v>
      </c>
      <c r="D16" s="79">
        <f>IF(C16="No","5", IF(C16="Yes","1",))</f>
        <v>0</v>
      </c>
      <c r="E16" s="79">
        <f t="shared" si="0"/>
        <v>0</v>
      </c>
      <c r="F16" s="35"/>
      <c r="G16" s="82" t="str">
        <f t="shared" si="1"/>
        <v>-</v>
      </c>
    </row>
    <row r="17" spans="1:7" ht="30" x14ac:dyDescent="0.25">
      <c r="A17" s="106">
        <v>15</v>
      </c>
      <c r="B17" s="101" t="s">
        <v>189</v>
      </c>
      <c r="C17" s="35" t="s">
        <v>359</v>
      </c>
      <c r="D17" s="79">
        <f>IF(C17="No","5", IF(C17="Yes","1",))</f>
        <v>0</v>
      </c>
      <c r="E17" s="79">
        <f t="shared" si="0"/>
        <v>0</v>
      </c>
      <c r="F17" s="35"/>
      <c r="G17" s="82" t="str">
        <f t="shared" si="1"/>
        <v>-</v>
      </c>
    </row>
    <row r="18" spans="1:7" ht="30" x14ac:dyDescent="0.25">
      <c r="A18" s="106">
        <v>16</v>
      </c>
      <c r="B18" s="101" t="s">
        <v>190</v>
      </c>
      <c r="C18" s="35" t="s">
        <v>359</v>
      </c>
      <c r="D18" s="79">
        <f>IF(C18="No","5", IF(C18="Yes","1",))</f>
        <v>0</v>
      </c>
      <c r="E18" s="79">
        <f t="shared" si="0"/>
        <v>0</v>
      </c>
      <c r="F18" s="35"/>
      <c r="G18" s="82" t="str">
        <f t="shared" si="1"/>
        <v>-</v>
      </c>
    </row>
    <row r="19" spans="1:7" ht="45" x14ac:dyDescent="0.25">
      <c r="A19" s="106">
        <v>17</v>
      </c>
      <c r="B19" s="101" t="s">
        <v>508</v>
      </c>
      <c r="C19" s="35" t="s">
        <v>359</v>
      </c>
      <c r="D19" s="79">
        <f>IF(C19="No","1", IF(C19="Yes","5",))</f>
        <v>0</v>
      </c>
      <c r="E19" s="79">
        <f t="shared" si="0"/>
        <v>0</v>
      </c>
      <c r="F19" s="35"/>
      <c r="G19" s="82" t="str">
        <f t="shared" si="1"/>
        <v>-</v>
      </c>
    </row>
    <row r="21" spans="1:7" ht="23.25" x14ac:dyDescent="0.35">
      <c r="B21" s="44" t="s">
        <v>449</v>
      </c>
      <c r="F21" s="45" t="s">
        <v>467</v>
      </c>
    </row>
  </sheetData>
  <mergeCells count="1">
    <mergeCell ref="A1:F1"/>
  </mergeCells>
  <conditionalFormatting sqref="B4">
    <cfRule type="duplicateValues" dxfId="63" priority="8"/>
  </conditionalFormatting>
  <conditionalFormatting sqref="B3 B5:B19">
    <cfRule type="duplicateValues" dxfId="62" priority="104"/>
  </conditionalFormatting>
  <conditionalFormatting sqref="G3:G19">
    <cfRule type="expression" dxfId="61" priority="3">
      <formula>IF(E3&gt;3,"Flagged for Action",IF(E3&gt;=1, "Adequately Addressed","-"))</formula>
    </cfRule>
    <cfRule type="expression" priority="4">
      <formula>IF(E3&gt;3,"Flagged for Action",IF(E3&gt;=1, "Adequately Addressed","-"))</formula>
    </cfRule>
    <cfRule type="colorScale" priority="5">
      <colorScale>
        <cfvo type="num" val="1"/>
        <cfvo type="num" val="3"/>
        <cfvo type="num" val="5"/>
        <color rgb="FF92D050"/>
        <color rgb="FFFFEB84"/>
        <color rgb="FFFF0000"/>
      </colorScale>
    </cfRule>
    <cfRule type="colorScale" priority="6">
      <colorScale>
        <cfvo type="num" val="1"/>
        <cfvo type="num" val="5"/>
        <color rgb="FF92D050"/>
        <color rgb="FFFF0000"/>
      </colorScale>
    </cfRule>
    <cfRule type="colorScale" priority="7">
      <colorScale>
        <cfvo type="num" val="1"/>
        <cfvo type="num" val="5"/>
        <color rgb="FF92D050"/>
        <color rgb="FFFF0000"/>
      </colorScale>
    </cfRule>
  </conditionalFormatting>
  <conditionalFormatting sqref="E3:E19">
    <cfRule type="colorScale" priority="2">
      <colorScale>
        <cfvo type="num" val="1"/>
        <cfvo type="num" val="3"/>
        <cfvo type="num" val="5"/>
        <color rgb="FF92D050"/>
        <color rgb="FFFFEB84"/>
        <color rgb="FFFF0000"/>
      </colorScale>
    </cfRule>
  </conditionalFormatting>
  <conditionalFormatting sqref="G3:G19">
    <cfRule type="expression" dxfId="60" priority="1">
      <formula>COUNTIF(G3,"Flagged for Action")</formula>
    </cfRule>
  </conditionalFormatting>
  <hyperlinks>
    <hyperlink ref="B21" location="Homepage!A1" display="Homepage"/>
    <hyperlink ref="F21" location="'P10'!A1" display="Next Sheet"/>
    <hyperlink ref="G1" location="Homepage!A1" display="Homepage"/>
  </hyperlinks>
  <pageMargins left="0.7" right="0.7" top="0.75" bottom="0.75" header="0.3" footer="0.3"/>
  <pageSetup paperSize="9" scale="64"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'Data Validation '!$D$26:$D$31</xm:f>
          </x14:formula1>
          <xm:sqref>C11</xm:sqref>
        </x14:dataValidation>
        <x14:dataValidation type="list" allowBlank="1" showInputMessage="1" showErrorMessage="1">
          <x14:formula1>
            <xm:f>'Data Validation '!$A$3:$A$5</xm:f>
          </x14:formula1>
          <xm:sqref>C19</xm:sqref>
        </x14:dataValidation>
        <x14:dataValidation type="list" allowBlank="1" showInputMessage="1" showErrorMessage="1">
          <x14:formula1>
            <xm:f>'Data Validation '!$B$18:$B$20</xm:f>
          </x14:formula1>
          <xm:sqref>C5</xm:sqref>
        </x14:dataValidation>
        <x14:dataValidation type="list" allowBlank="1" showInputMessage="1" showErrorMessage="1">
          <x14:formula1>
            <xm:f>'Data Validation '!$F$3:$F$8</xm:f>
          </x14:formula1>
          <xm:sqref>C13</xm:sqref>
        </x14:dataValidation>
        <x14:dataValidation type="list" allowBlank="1" showInputMessage="1" showErrorMessage="1">
          <x14:formula1>
            <xm:f>'Data Validation '!$B$18:$B$20</xm:f>
          </x14:formula1>
          <xm:sqref>C14</xm:sqref>
        </x14:dataValidation>
        <x14:dataValidation type="list" allowBlank="1" showInputMessage="1" showErrorMessage="1">
          <x14:formula1>
            <xm:f>'Data Validation '!$D$18:$D$23</xm:f>
          </x14:formula1>
          <xm:sqref>C4</xm:sqref>
        </x14:dataValidation>
        <x14:dataValidation type="list" allowBlank="1" showInputMessage="1" showErrorMessage="1">
          <x14:formula1>
            <xm:f>'Data Validation '!$Q$18:$Q$23</xm:f>
          </x14:formula1>
          <xm:sqref>C15</xm:sqref>
        </x14:dataValidation>
        <x14:dataValidation type="list" allowBlank="1" showInputMessage="1" showErrorMessage="1">
          <x14:formula1>
            <xm:f>'Data Validation '!$A$3:$A$5</xm:f>
          </x14:formula1>
          <xm:sqref>C3 C6:C8 C10 C12 C16:C18</xm:sqref>
        </x14:dataValidation>
        <x14:dataValidation type="list" allowBlank="1" showInputMessage="1" showErrorMessage="1">
          <x14:formula1>
            <xm:f>'Data Validation '!$I$10:$I$15</xm:f>
          </x14:formula1>
          <xm:sqref>C9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G12"/>
  <sheetViews>
    <sheetView topLeftCell="A4" zoomScaleNormal="100" workbookViewId="0">
      <selection activeCell="B6" sqref="B6"/>
    </sheetView>
  </sheetViews>
  <sheetFormatPr defaultRowHeight="15" x14ac:dyDescent="0.25"/>
  <cols>
    <col min="1" max="1" width="6.5703125" style="43" bestFit="1" customWidth="1"/>
    <col min="2" max="2" width="53.42578125" style="41" customWidth="1"/>
    <col min="3" max="3" width="16.140625" style="41" customWidth="1"/>
    <col min="4" max="4" width="19.140625" style="41" customWidth="1"/>
    <col min="5" max="5" width="10" style="41" customWidth="1"/>
    <col min="6" max="6" width="23.28515625" style="41" customWidth="1"/>
    <col min="7" max="7" width="20" style="41" bestFit="1" customWidth="1"/>
    <col min="8" max="16384" width="9.140625" style="41"/>
  </cols>
  <sheetData>
    <row r="1" spans="1:7" ht="101.25" customHeight="1" x14ac:dyDescent="0.25">
      <c r="A1" s="117" t="s">
        <v>441</v>
      </c>
      <c r="B1" s="118"/>
      <c r="C1" s="118"/>
      <c r="D1" s="118"/>
      <c r="E1" s="118"/>
      <c r="F1" s="118"/>
      <c r="G1" s="32" t="s">
        <v>449</v>
      </c>
    </row>
    <row r="2" spans="1:7" s="42" customFormat="1" ht="123.75" customHeight="1" x14ac:dyDescent="0.25">
      <c r="A2" s="99" t="s">
        <v>266</v>
      </c>
      <c r="B2" s="99" t="s">
        <v>110</v>
      </c>
      <c r="C2" s="99" t="s">
        <v>486</v>
      </c>
      <c r="D2" s="99" t="s">
        <v>484</v>
      </c>
      <c r="E2" s="99" t="s">
        <v>483</v>
      </c>
      <c r="F2" s="99" t="s">
        <v>433</v>
      </c>
      <c r="G2" s="99" t="s">
        <v>488</v>
      </c>
    </row>
    <row r="3" spans="1:7" ht="30" x14ac:dyDescent="0.25">
      <c r="A3" s="102">
        <v>1</v>
      </c>
      <c r="B3" s="101" t="s">
        <v>70</v>
      </c>
      <c r="C3" s="35" t="s">
        <v>359</v>
      </c>
      <c r="D3" s="79">
        <f>IF(C3="No","1", IF(C3="Yes","5",))</f>
        <v>0</v>
      </c>
      <c r="E3" s="79">
        <f t="shared" ref="E3:E10" si="0">VALUE(D3)</f>
        <v>0</v>
      </c>
      <c r="F3" s="35"/>
      <c r="G3" s="82" t="str">
        <f>IF(E3&gt;3,"Flagged for Action",IF(E3&gt;=1, "Adequately Addressed","-"))</f>
        <v>-</v>
      </c>
    </row>
    <row r="4" spans="1:7" ht="15.75" x14ac:dyDescent="0.25">
      <c r="A4" s="102">
        <v>2</v>
      </c>
      <c r="B4" s="101" t="s">
        <v>33</v>
      </c>
      <c r="C4" s="35" t="s">
        <v>359</v>
      </c>
      <c r="D4" s="83" t="str">
        <f>IF(C4="Not Ensured","5", IF(C4="FGDs","4", IF(C4="During PRA","3", IF(C4="through VDCs","2", IF(C4="Combination of 2 to 4","1", IF(C4="Not Applicable","0"))))))</f>
        <v>0</v>
      </c>
      <c r="E4" s="79">
        <f t="shared" si="0"/>
        <v>0</v>
      </c>
      <c r="F4" s="35"/>
      <c r="G4" s="82" t="str">
        <f t="shared" ref="G4:G10" si="1">IF(E4&gt;3,"Flagged for Action",IF(E4&gt;=1, "Adequately Addressed","-"))</f>
        <v>-</v>
      </c>
    </row>
    <row r="5" spans="1:7" ht="45" x14ac:dyDescent="0.25">
      <c r="A5" s="102">
        <v>3</v>
      </c>
      <c r="B5" s="101" t="s">
        <v>437</v>
      </c>
      <c r="C5" s="35" t="s">
        <v>359</v>
      </c>
      <c r="D5" s="83" t="str">
        <f>IF(C5="Not Ensured","5", IF(C5="FGDs","4", IF(C5="During PRA","3", IF(C5="through VDCs","2", IF(C5="Combination of 2 to 4","1", IF(C5="Not Applicable","0"))))))</f>
        <v>0</v>
      </c>
      <c r="E5" s="79">
        <f t="shared" si="0"/>
        <v>0</v>
      </c>
      <c r="F5" s="35"/>
      <c r="G5" s="82" t="str">
        <f t="shared" si="1"/>
        <v>-</v>
      </c>
    </row>
    <row r="6" spans="1:7" ht="45" x14ac:dyDescent="0.25">
      <c r="A6" s="102">
        <v>4</v>
      </c>
      <c r="B6" s="101" t="s">
        <v>543</v>
      </c>
      <c r="C6" s="35" t="s">
        <v>359</v>
      </c>
      <c r="D6" s="83" t="str">
        <f>IF(C6="Not Ensured","5", IF(C6="FGDs","4", IF(C6="During PRA","3", IF(C6="through VDCs","2", IF(C6="Combination of 2 to 4","1", IF(C6="Not Applicable","0"))))))</f>
        <v>0</v>
      </c>
      <c r="E6" s="79">
        <f t="shared" si="0"/>
        <v>0</v>
      </c>
      <c r="F6" s="35"/>
      <c r="G6" s="82" t="str">
        <f t="shared" si="1"/>
        <v>-</v>
      </c>
    </row>
    <row r="7" spans="1:7" ht="30" x14ac:dyDescent="0.25">
      <c r="A7" s="102">
        <v>5</v>
      </c>
      <c r="B7" s="101" t="s">
        <v>167</v>
      </c>
      <c r="C7" s="35" t="s">
        <v>359</v>
      </c>
      <c r="D7" s="79">
        <f>IF(C7="No","5", IF(C7="Yes","1",))</f>
        <v>0</v>
      </c>
      <c r="E7" s="79">
        <f t="shared" si="0"/>
        <v>0</v>
      </c>
      <c r="F7" s="35"/>
      <c r="G7" s="82" t="str">
        <f t="shared" si="1"/>
        <v>-</v>
      </c>
    </row>
    <row r="8" spans="1:7" ht="30" x14ac:dyDescent="0.25">
      <c r="A8" s="102">
        <v>6</v>
      </c>
      <c r="B8" s="101" t="s">
        <v>502</v>
      </c>
      <c r="C8" s="35" t="s">
        <v>359</v>
      </c>
      <c r="D8" s="79">
        <f>IF(C8="No","5", IF(C8="Yes","1",))</f>
        <v>0</v>
      </c>
      <c r="E8" s="79">
        <f t="shared" ref="E8" si="2">VALUE(D8)</f>
        <v>0</v>
      </c>
      <c r="F8" s="35"/>
      <c r="G8" s="82" t="str">
        <f t="shared" si="1"/>
        <v>-</v>
      </c>
    </row>
    <row r="9" spans="1:7" ht="15.75" x14ac:dyDescent="0.25">
      <c r="A9" s="102">
        <v>7</v>
      </c>
      <c r="B9" s="101" t="s">
        <v>501</v>
      </c>
      <c r="C9" s="35" t="s">
        <v>359</v>
      </c>
      <c r="D9" s="79" t="str">
        <f>IF(C9="Not maintained","5", IF(C9="PIA office","4", IF(C9="Climate Resource Center","3", IF(C9="with VDCs","2", IF(C9="Combination of 2 to 4","1", IF(C9="Not Applicable","0"))))))</f>
        <v>0</v>
      </c>
      <c r="E9" s="79">
        <f>VALUE(D9)</f>
        <v>0</v>
      </c>
      <c r="F9" s="35"/>
      <c r="G9" s="82" t="str">
        <f t="shared" si="1"/>
        <v>-</v>
      </c>
    </row>
    <row r="10" spans="1:7" ht="45" x14ac:dyDescent="0.25">
      <c r="A10" s="102">
        <v>8</v>
      </c>
      <c r="B10" s="101" t="s">
        <v>544</v>
      </c>
      <c r="C10" s="35" t="s">
        <v>359</v>
      </c>
      <c r="D10" s="79">
        <f>IF(C10="No","1", IF(C10="Yes","5",))</f>
        <v>0</v>
      </c>
      <c r="E10" s="79">
        <f t="shared" si="0"/>
        <v>0</v>
      </c>
      <c r="F10" s="35"/>
      <c r="G10" s="82" t="str">
        <f t="shared" si="1"/>
        <v>-</v>
      </c>
    </row>
    <row r="12" spans="1:7" ht="23.25" x14ac:dyDescent="0.35">
      <c r="B12" s="44" t="s">
        <v>449</v>
      </c>
      <c r="F12" s="45" t="s">
        <v>467</v>
      </c>
    </row>
  </sheetData>
  <mergeCells count="1">
    <mergeCell ref="A1:F1"/>
  </mergeCells>
  <conditionalFormatting sqref="G3:G10">
    <cfRule type="expression" dxfId="59" priority="3">
      <formula>IF(E3&gt;3,"Flagged for Action",IF(E3&gt;=1, "Adequately Addressed","-"))</formula>
    </cfRule>
    <cfRule type="expression" priority="4">
      <formula>IF(E3&gt;3,"Flagged for Action",IF(E3&gt;=1, "Adequately Addressed","-"))</formula>
    </cfRule>
    <cfRule type="colorScale" priority="5">
      <colorScale>
        <cfvo type="num" val="1"/>
        <cfvo type="num" val="3"/>
        <cfvo type="num" val="5"/>
        <color rgb="FF92D050"/>
        <color rgb="FFFFEB84"/>
        <color rgb="FFFF0000"/>
      </colorScale>
    </cfRule>
    <cfRule type="colorScale" priority="6">
      <colorScale>
        <cfvo type="num" val="1"/>
        <cfvo type="num" val="5"/>
        <color rgb="FF92D050"/>
        <color rgb="FFFF0000"/>
      </colorScale>
    </cfRule>
    <cfRule type="colorScale" priority="7">
      <colorScale>
        <cfvo type="num" val="1"/>
        <cfvo type="num" val="5"/>
        <color rgb="FF92D050"/>
        <color rgb="FFFF0000"/>
      </colorScale>
    </cfRule>
  </conditionalFormatting>
  <conditionalFormatting sqref="E3:E10">
    <cfRule type="colorScale" priority="2">
      <colorScale>
        <cfvo type="num" val="1"/>
        <cfvo type="num" val="3"/>
        <cfvo type="num" val="5"/>
        <color rgb="FF92D050"/>
        <color rgb="FFFFEB84"/>
        <color rgb="FFFF0000"/>
      </colorScale>
    </cfRule>
  </conditionalFormatting>
  <conditionalFormatting sqref="G3:G10">
    <cfRule type="expression" dxfId="58" priority="1">
      <formula>COUNTIF(G3,"Flagged for Action")</formula>
    </cfRule>
  </conditionalFormatting>
  <hyperlinks>
    <hyperlink ref="B12" location="Homepage!A1" display="Homepage"/>
    <hyperlink ref="F12" location="'P11'!A1" display="Next Sheet"/>
    <hyperlink ref="G1" location="Homepage!A1" display="Homepage"/>
  </hyperlinks>
  <pageMargins left="0.7" right="0.7" top="0.75" bottom="0.75" header="0.3" footer="0.3"/>
  <pageSetup paperSize="9" scale="9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'Data Validation '!$A$3:$A$5</xm:f>
          </x14:formula1>
          <xm:sqref>C3 C7:C8 C10</xm:sqref>
        </x14:dataValidation>
        <x14:dataValidation type="list" allowBlank="1" showInputMessage="1" showErrorMessage="1">
          <x14:formula1>
            <xm:f>'Data Validation '!$H$18:$H$23</xm:f>
          </x14:formula1>
          <xm:sqref>C4:C6</xm:sqref>
        </x14:dataValidation>
        <x14:dataValidation type="list" allowBlank="1" showInputMessage="1" showErrorMessage="1">
          <x14:formula1>
            <xm:f>'Data Validation '!$R$66:$R$71</xm:f>
          </x14:formula1>
          <xm:sqref>C9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G11"/>
  <sheetViews>
    <sheetView zoomScaleNormal="100" workbookViewId="0">
      <selection activeCell="C2" sqref="C2"/>
    </sheetView>
  </sheetViews>
  <sheetFormatPr defaultRowHeight="15" x14ac:dyDescent="0.25"/>
  <cols>
    <col min="1" max="1" width="6.5703125" style="10" bestFit="1" customWidth="1"/>
    <col min="2" max="2" width="53.42578125" customWidth="1"/>
    <col min="3" max="3" width="16.140625" customWidth="1"/>
    <col min="4" max="4" width="19.140625" customWidth="1"/>
    <col min="5" max="5" width="10" customWidth="1"/>
    <col min="6" max="6" width="23.28515625" customWidth="1"/>
    <col min="7" max="7" width="20" bestFit="1" customWidth="1"/>
  </cols>
  <sheetData>
    <row r="1" spans="1:7" ht="98.25" customHeight="1" x14ac:dyDescent="0.25">
      <c r="A1" s="117" t="s">
        <v>442</v>
      </c>
      <c r="B1" s="118"/>
      <c r="C1" s="118"/>
      <c r="D1" s="118"/>
      <c r="E1" s="118"/>
      <c r="F1" s="118"/>
      <c r="G1" s="32" t="s">
        <v>449</v>
      </c>
    </row>
    <row r="2" spans="1:7" s="9" customFormat="1" ht="123.75" customHeight="1" x14ac:dyDescent="0.25">
      <c r="A2" s="99" t="s">
        <v>266</v>
      </c>
      <c r="B2" s="99" t="s">
        <v>110</v>
      </c>
      <c r="C2" s="99" t="s">
        <v>486</v>
      </c>
      <c r="D2" s="99" t="s">
        <v>484</v>
      </c>
      <c r="E2" s="99" t="s">
        <v>483</v>
      </c>
      <c r="F2" s="99" t="s">
        <v>433</v>
      </c>
      <c r="G2" s="33" t="s">
        <v>488</v>
      </c>
    </row>
    <row r="3" spans="1:7" ht="45" customHeight="1" x14ac:dyDescent="0.25">
      <c r="A3" s="102">
        <v>1</v>
      </c>
      <c r="B3" s="105" t="s">
        <v>545</v>
      </c>
      <c r="C3" s="34" t="s">
        <v>359</v>
      </c>
      <c r="D3" s="79">
        <f>IF(C3="Yes","5", IF(C3="No","1", ))</f>
        <v>0</v>
      </c>
      <c r="E3" s="79">
        <f t="shared" ref="E3:E9" si="0">VALUE(D3)</f>
        <v>0</v>
      </c>
      <c r="F3" s="35"/>
      <c r="G3" s="82" t="str">
        <f>IF(E3&gt;3,"Flagged for Action",IF(E3&gt;=1, "Adequately Addressed","-"))</f>
        <v>-</v>
      </c>
    </row>
    <row r="4" spans="1:7" ht="15.75" x14ac:dyDescent="0.25">
      <c r="A4" s="106">
        <v>2</v>
      </c>
      <c r="B4" s="101" t="s">
        <v>546</v>
      </c>
      <c r="C4" s="35" t="s">
        <v>359</v>
      </c>
      <c r="D4" s="83" t="str">
        <f>IF(C4="Not Ensured","5", IF(C4="FGDs","4", IF(C4="During PRA","3", IF(C4="through VDCs","2", IF(C4="Combination of 2 to 4","1", IF(C4="Not Applicable","0"))))))</f>
        <v>0</v>
      </c>
      <c r="E4" s="79">
        <f t="shared" si="0"/>
        <v>0</v>
      </c>
      <c r="F4" s="35"/>
      <c r="G4" s="82" t="str">
        <f t="shared" ref="G4:G9" si="1">IF(E4&gt;3,"Flagged for Action",IF(E4&gt;=1, "Adequately Addressed","-"))</f>
        <v>-</v>
      </c>
    </row>
    <row r="5" spans="1:7" ht="45" x14ac:dyDescent="0.25">
      <c r="A5" s="106">
        <v>3</v>
      </c>
      <c r="B5" s="101" t="s">
        <v>383</v>
      </c>
      <c r="C5" s="34" t="s">
        <v>359</v>
      </c>
      <c r="D5" s="79">
        <f>IF(C5="Yes","5", IF(C5="No","1", ))</f>
        <v>0</v>
      </c>
      <c r="E5" s="79">
        <f t="shared" si="0"/>
        <v>0</v>
      </c>
      <c r="F5" s="35"/>
      <c r="G5" s="82" t="str">
        <f t="shared" si="1"/>
        <v>-</v>
      </c>
    </row>
    <row r="6" spans="1:7" ht="30" x14ac:dyDescent="0.25">
      <c r="A6" s="102">
        <v>4</v>
      </c>
      <c r="B6" s="101" t="s">
        <v>547</v>
      </c>
      <c r="C6" s="35" t="s">
        <v>359</v>
      </c>
      <c r="D6" s="83" t="str">
        <f>IF(C6="Not Ensured","5", IF(C6="FGDs","4", IF(C6="During PRA","3", IF(C6="through VDCs","2", IF(C6="Combination of 2 to 4","1", IF(C6="Not Applicable","0"))))))</f>
        <v>0</v>
      </c>
      <c r="E6" s="79">
        <f t="shared" si="0"/>
        <v>0</v>
      </c>
      <c r="F6" s="35"/>
      <c r="G6" s="82" t="str">
        <f t="shared" si="1"/>
        <v>-</v>
      </c>
    </row>
    <row r="7" spans="1:7" ht="30" x14ac:dyDescent="0.25">
      <c r="A7" s="106">
        <v>5</v>
      </c>
      <c r="B7" s="101" t="s">
        <v>168</v>
      </c>
      <c r="C7" s="35" t="s">
        <v>359</v>
      </c>
      <c r="D7" s="79">
        <f>IF(C7="No","5", IF(C7="Yes","1",))</f>
        <v>0</v>
      </c>
      <c r="E7" s="79">
        <f t="shared" si="0"/>
        <v>0</v>
      </c>
      <c r="F7" s="35"/>
      <c r="G7" s="82" t="str">
        <f t="shared" si="1"/>
        <v>-</v>
      </c>
    </row>
    <row r="8" spans="1:7" ht="45" x14ac:dyDescent="0.25">
      <c r="A8" s="106">
        <v>6</v>
      </c>
      <c r="B8" s="101" t="s">
        <v>113</v>
      </c>
      <c r="C8" s="38" t="s">
        <v>359</v>
      </c>
      <c r="D8" s="83" t="str">
        <f>IF(C8="Not Provided","5", IF(C8="Gram Panchayat","4", IF(C8="Agriculture Department","3", IF(C8="Trusted Vendor Complying to standards","2", IF(C8="Combination of 2 to 4","1", IF(C8="Not Applicable","0"))))))</f>
        <v>0</v>
      </c>
      <c r="E8" s="79">
        <f t="shared" si="0"/>
        <v>0</v>
      </c>
      <c r="F8" s="35"/>
      <c r="G8" s="82" t="str">
        <f t="shared" si="1"/>
        <v>-</v>
      </c>
    </row>
    <row r="9" spans="1:7" ht="30" x14ac:dyDescent="0.25">
      <c r="A9" s="102">
        <v>7</v>
      </c>
      <c r="B9" s="101" t="s">
        <v>116</v>
      </c>
      <c r="C9" s="35" t="s">
        <v>359</v>
      </c>
      <c r="D9" s="83" t="str">
        <f>IF(C9="Not Ensured","5", IF(C9="FGDs","4", IF(C9="During PRA","3", IF(C9="through VDCs","2", IF(C9="Combination of 2 to 4","1", IF(C9="Not Applicable","0"))))))</f>
        <v>0</v>
      </c>
      <c r="E9" s="79">
        <f t="shared" si="0"/>
        <v>0</v>
      </c>
      <c r="F9" s="35"/>
      <c r="G9" s="82" t="str">
        <f t="shared" si="1"/>
        <v>-</v>
      </c>
    </row>
    <row r="11" spans="1:7" ht="23.25" x14ac:dyDescent="0.35">
      <c r="B11" s="19" t="s">
        <v>449</v>
      </c>
      <c r="F11" s="20" t="s">
        <v>467</v>
      </c>
    </row>
  </sheetData>
  <mergeCells count="1">
    <mergeCell ref="A1:F1"/>
  </mergeCells>
  <conditionalFormatting sqref="G3:G9">
    <cfRule type="expression" dxfId="57" priority="3">
      <formula>IF(E3&gt;3,"Flagged for Action",IF(E3&gt;=1, "Adequately Addressed","-"))</formula>
    </cfRule>
    <cfRule type="expression" priority="4">
      <formula>IF(E3&gt;3,"Flagged for Action",IF(E3&gt;=1, "Adequately Addressed","-"))</formula>
    </cfRule>
    <cfRule type="colorScale" priority="5">
      <colorScale>
        <cfvo type="num" val="1"/>
        <cfvo type="num" val="3"/>
        <cfvo type="num" val="5"/>
        <color rgb="FF92D050"/>
        <color rgb="FFFFEB84"/>
        <color rgb="FFFF0000"/>
      </colorScale>
    </cfRule>
    <cfRule type="colorScale" priority="6">
      <colorScale>
        <cfvo type="num" val="1"/>
        <cfvo type="num" val="5"/>
        <color rgb="FF92D050"/>
        <color rgb="FFFF0000"/>
      </colorScale>
    </cfRule>
    <cfRule type="colorScale" priority="7">
      <colorScale>
        <cfvo type="num" val="1"/>
        <cfvo type="num" val="5"/>
        <color rgb="FF92D050"/>
        <color rgb="FFFF0000"/>
      </colorScale>
    </cfRule>
  </conditionalFormatting>
  <conditionalFormatting sqref="E3:E9">
    <cfRule type="colorScale" priority="2">
      <colorScale>
        <cfvo type="num" val="1"/>
        <cfvo type="num" val="3"/>
        <cfvo type="num" val="5"/>
        <color rgb="FF92D050"/>
        <color rgb="FFFFEB84"/>
        <color rgb="FFFF0000"/>
      </colorScale>
    </cfRule>
  </conditionalFormatting>
  <conditionalFormatting sqref="G3:G9">
    <cfRule type="expression" dxfId="56" priority="1">
      <formula>COUNTIF(G3,"Flagged for Action")</formula>
    </cfRule>
  </conditionalFormatting>
  <hyperlinks>
    <hyperlink ref="B11" location="Homepage!A1" display="Homepage"/>
    <hyperlink ref="F11" location="'P12'!A1" display="Next Sheet"/>
    <hyperlink ref="G1" location="Homepage!A1" display="Homepage"/>
  </hyperlinks>
  <pageMargins left="0.7" right="0.7" top="0.75" bottom="0.75" header="0.3" footer="0.3"/>
  <pageSetup paperSize="9" scale="92"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'Data Validation '!$A$3:$A$5</xm:f>
          </x14:formula1>
          <xm:sqref>C7</xm:sqref>
        </x14:dataValidation>
        <x14:dataValidation type="list" allowBlank="1" showInputMessage="1" showErrorMessage="1">
          <x14:formula1>
            <xm:f>'Data Validation '!$P$50:$P$55</xm:f>
          </x14:formula1>
          <xm:sqref>C8</xm:sqref>
        </x14:dataValidation>
        <x14:dataValidation type="list" allowBlank="1" showInputMessage="1" showErrorMessage="1">
          <x14:formula1>
            <xm:f>'Data Validation '!$H$18:$H$23</xm:f>
          </x14:formula1>
          <xm:sqref>C4 C6 C9</xm:sqref>
        </x14:dataValidation>
        <x14:dataValidation type="list" allowBlank="1" showInputMessage="1" showErrorMessage="1">
          <x14:formula1>
            <xm:f>'Data Validation '!$A$3:$A$5</xm:f>
          </x14:formula1>
          <xm:sqref>C3 C5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G9"/>
  <sheetViews>
    <sheetView topLeftCell="A2" zoomScaleNormal="100" workbookViewId="0">
      <selection activeCell="E3" sqref="E3"/>
    </sheetView>
  </sheetViews>
  <sheetFormatPr defaultRowHeight="15" x14ac:dyDescent="0.25"/>
  <cols>
    <col min="1" max="1" width="6.5703125" style="43" bestFit="1" customWidth="1"/>
    <col min="2" max="2" width="53.42578125" style="41" customWidth="1"/>
    <col min="3" max="3" width="16.140625" style="41" customWidth="1"/>
    <col min="4" max="4" width="19.140625" style="41" customWidth="1"/>
    <col min="5" max="5" width="10" style="41" customWidth="1"/>
    <col min="6" max="6" width="23.28515625" style="41" customWidth="1"/>
    <col min="7" max="7" width="20" style="41" bestFit="1" customWidth="1"/>
    <col min="8" max="16384" width="9.140625" style="41"/>
  </cols>
  <sheetData>
    <row r="1" spans="1:7" ht="72" customHeight="1" x14ac:dyDescent="0.25">
      <c r="A1" s="117" t="s">
        <v>443</v>
      </c>
      <c r="B1" s="118"/>
      <c r="C1" s="118"/>
      <c r="D1" s="118"/>
      <c r="E1" s="118"/>
      <c r="F1" s="118"/>
      <c r="G1" s="32" t="s">
        <v>449</v>
      </c>
    </row>
    <row r="2" spans="1:7" s="42" customFormat="1" ht="123.75" customHeight="1" x14ac:dyDescent="0.25">
      <c r="A2" s="99" t="s">
        <v>266</v>
      </c>
      <c r="B2" s="99" t="s">
        <v>110</v>
      </c>
      <c r="C2" s="99" t="s">
        <v>486</v>
      </c>
      <c r="D2" s="99" t="s">
        <v>484</v>
      </c>
      <c r="E2" s="99" t="s">
        <v>483</v>
      </c>
      <c r="F2" s="99" t="s">
        <v>433</v>
      </c>
      <c r="G2" s="99" t="s">
        <v>488</v>
      </c>
    </row>
    <row r="3" spans="1:7" ht="30" x14ac:dyDescent="0.25">
      <c r="A3" s="106">
        <v>1</v>
      </c>
      <c r="B3" s="101" t="s">
        <v>324</v>
      </c>
      <c r="C3" s="34" t="s">
        <v>359</v>
      </c>
      <c r="D3" s="79">
        <f>IF(C3="Yes","5", IF(C3="No","1", ))</f>
        <v>0</v>
      </c>
      <c r="E3" s="79">
        <f t="shared" ref="E3:E4" si="0">VALUE(D3)</f>
        <v>0</v>
      </c>
      <c r="F3" s="35"/>
      <c r="G3" s="82" t="str">
        <f>IF(E3&gt;3,"Flagged for Action",IF(E3&gt;=1, "Adequately Addressed","-"))</f>
        <v>-</v>
      </c>
    </row>
    <row r="4" spans="1:7" ht="15.75" x14ac:dyDescent="0.25">
      <c r="A4" s="106">
        <v>2</v>
      </c>
      <c r="B4" s="101" t="s">
        <v>33</v>
      </c>
      <c r="C4" s="35" t="s">
        <v>359</v>
      </c>
      <c r="D4" s="83" t="str">
        <f>IF(C4="Not Ensured","5", IF(C4="FGDs","4", IF(C4="During PRA","3", IF(C4="through VDCs","2", IF(C4="Combination of 2 to 4","1", IF(C4="Not Applicable","0"))))))</f>
        <v>0</v>
      </c>
      <c r="E4" s="79">
        <f t="shared" si="0"/>
        <v>0</v>
      </c>
      <c r="F4" s="35"/>
      <c r="G4" s="82" t="str">
        <f t="shared" ref="G4" si="1">IF(E4&gt;3,"Flagged for Action",IF(E4&gt;=1, "Adequately Addressed","-"))</f>
        <v>-</v>
      </c>
    </row>
    <row r="5" spans="1:7" ht="30" x14ac:dyDescent="0.25">
      <c r="A5" s="106">
        <v>3</v>
      </c>
      <c r="B5" s="101" t="s">
        <v>549</v>
      </c>
      <c r="C5" s="34" t="s">
        <v>359</v>
      </c>
      <c r="D5" s="79">
        <f>IF(C5="Yes","1", IF(C5="No","5", ))</f>
        <v>0</v>
      </c>
      <c r="E5" s="79">
        <f>VALUE(D5)</f>
        <v>0</v>
      </c>
      <c r="F5" s="35"/>
      <c r="G5" s="82" t="str">
        <f>IF(E5&gt;3,"Flagged for Action",IF(E5&gt;=1, "Adequately Addressed","-"))</f>
        <v>-</v>
      </c>
    </row>
    <row r="6" spans="1:7" ht="45" x14ac:dyDescent="0.25">
      <c r="A6" s="106">
        <v>4</v>
      </c>
      <c r="B6" s="101" t="s">
        <v>548</v>
      </c>
      <c r="C6" s="34" t="s">
        <v>359</v>
      </c>
      <c r="D6" s="79">
        <f>IF(C6="Yes","5", IF(C6="No","1", ))</f>
        <v>0</v>
      </c>
      <c r="E6" s="79">
        <f t="shared" ref="E6:E7" si="2">VALUE(D6)</f>
        <v>0</v>
      </c>
      <c r="F6" s="35"/>
      <c r="G6" s="82" t="str">
        <f>IF(E6&gt;3,"Flagged for Action",IF(E6&gt;=1, "Adequately Addressed","-"))</f>
        <v>-</v>
      </c>
    </row>
    <row r="7" spans="1:7" ht="15.75" x14ac:dyDescent="0.25">
      <c r="A7" s="106">
        <v>5</v>
      </c>
      <c r="B7" s="101" t="s">
        <v>66</v>
      </c>
      <c r="C7" s="35" t="s">
        <v>359</v>
      </c>
      <c r="D7" s="83" t="str">
        <f>IF(C7="Not Ensured","5", IF(C7="FGDs","4", IF(C7="During PRA","3", IF(C7="through VDCs","2", IF(C7="Combination of 2 to 4","1", IF(C7="Not Applicable","0"))))))</f>
        <v>0</v>
      </c>
      <c r="E7" s="79">
        <f t="shared" si="2"/>
        <v>0</v>
      </c>
      <c r="F7" s="35"/>
      <c r="G7" s="82" t="str">
        <f t="shared" ref="G7" si="3">IF(E7&gt;3,"Flagged for Action",IF(E7&gt;=1, "Adequately Addressed","-"))</f>
        <v>-</v>
      </c>
    </row>
    <row r="9" spans="1:7" ht="23.25" x14ac:dyDescent="0.35">
      <c r="B9" s="44" t="s">
        <v>449</v>
      </c>
      <c r="F9" s="45" t="s">
        <v>467</v>
      </c>
    </row>
  </sheetData>
  <mergeCells count="1">
    <mergeCell ref="A1:F1"/>
  </mergeCells>
  <conditionalFormatting sqref="G3:G4">
    <cfRule type="expression" dxfId="55" priority="31">
      <formula>IF(E3&gt;3,"Flagged for Action",IF(E3&gt;=1, "Adequately Addressed","-"))</formula>
    </cfRule>
    <cfRule type="expression" priority="32">
      <formula>IF(E3&gt;3,"Flagged for Action",IF(E3&gt;=1, "Adequately Addressed","-"))</formula>
    </cfRule>
    <cfRule type="colorScale" priority="33">
      <colorScale>
        <cfvo type="num" val="1"/>
        <cfvo type="num" val="3"/>
        <cfvo type="num" val="5"/>
        <color rgb="FF92D050"/>
        <color rgb="FFFFEB84"/>
        <color rgb="FFFF0000"/>
      </colorScale>
    </cfRule>
    <cfRule type="colorScale" priority="34">
      <colorScale>
        <cfvo type="num" val="1"/>
        <cfvo type="num" val="5"/>
        <color rgb="FF92D050"/>
        <color rgb="FFFF0000"/>
      </colorScale>
    </cfRule>
    <cfRule type="colorScale" priority="35">
      <colorScale>
        <cfvo type="num" val="1"/>
        <cfvo type="num" val="5"/>
        <color rgb="FF92D050"/>
        <color rgb="FFFF0000"/>
      </colorScale>
    </cfRule>
  </conditionalFormatting>
  <conditionalFormatting sqref="E3:E4">
    <cfRule type="colorScale" priority="30">
      <colorScale>
        <cfvo type="num" val="1"/>
        <cfvo type="num" val="3"/>
        <cfvo type="num" val="5"/>
        <color rgb="FF92D050"/>
        <color rgb="FFFFEB84"/>
        <color rgb="FFFF0000"/>
      </colorScale>
    </cfRule>
  </conditionalFormatting>
  <conditionalFormatting sqref="G3:G4">
    <cfRule type="expression" dxfId="54" priority="29">
      <formula>COUNTIF(G3,"Flagged for Action")</formula>
    </cfRule>
  </conditionalFormatting>
  <conditionalFormatting sqref="G5">
    <cfRule type="expression" dxfId="53" priority="24">
      <formula>IF(E5&gt;3,"Flagged for Action",IF(E5&gt;=1, "Adequately Addressed","-"))</formula>
    </cfRule>
    <cfRule type="expression" priority="25">
      <formula>IF(E5&gt;3,"Flagged for Action",IF(E5&gt;=1, "Adequately Addressed","-"))</formula>
    </cfRule>
    <cfRule type="colorScale" priority="26">
      <colorScale>
        <cfvo type="num" val="1"/>
        <cfvo type="num" val="3"/>
        <cfvo type="num" val="5"/>
        <color rgb="FF92D050"/>
        <color rgb="FFFFEB84"/>
        <color rgb="FFFF0000"/>
      </colorScale>
    </cfRule>
    <cfRule type="colorScale" priority="27">
      <colorScale>
        <cfvo type="num" val="1"/>
        <cfvo type="num" val="5"/>
        <color rgb="FF92D050"/>
        <color rgb="FFFF0000"/>
      </colorScale>
    </cfRule>
    <cfRule type="colorScale" priority="28">
      <colorScale>
        <cfvo type="num" val="1"/>
        <cfvo type="num" val="5"/>
        <color rgb="FF92D050"/>
        <color rgb="FFFF0000"/>
      </colorScale>
    </cfRule>
  </conditionalFormatting>
  <conditionalFormatting sqref="E5">
    <cfRule type="colorScale" priority="23">
      <colorScale>
        <cfvo type="num" val="1"/>
        <cfvo type="num" val="3"/>
        <cfvo type="num" val="5"/>
        <color rgb="FF92D050"/>
        <color rgb="FFFFEB84"/>
        <color rgb="FFFF0000"/>
      </colorScale>
    </cfRule>
  </conditionalFormatting>
  <conditionalFormatting sqref="G5">
    <cfRule type="expression" dxfId="52" priority="22">
      <formula>COUNTIF(G5,"Flagged for Action")</formula>
    </cfRule>
  </conditionalFormatting>
  <conditionalFormatting sqref="G6">
    <cfRule type="expression" dxfId="51" priority="10">
      <formula>IF(E6&gt;3,"Flagged for Action",IF(E6&gt;=1, "Adequately Addressed","-"))</formula>
    </cfRule>
    <cfRule type="expression" priority="11">
      <formula>IF(E6&gt;3,"Flagged for Action",IF(E6&gt;=1, "Adequately Addressed","-"))</formula>
    </cfRule>
    <cfRule type="colorScale" priority="12">
      <colorScale>
        <cfvo type="num" val="1"/>
        <cfvo type="num" val="3"/>
        <cfvo type="num" val="5"/>
        <color rgb="FF92D050"/>
        <color rgb="FFFFEB84"/>
        <color rgb="FFFF0000"/>
      </colorScale>
    </cfRule>
    <cfRule type="colorScale" priority="13">
      <colorScale>
        <cfvo type="num" val="1"/>
        <cfvo type="num" val="5"/>
        <color rgb="FF92D050"/>
        <color rgb="FFFF0000"/>
      </colorScale>
    </cfRule>
    <cfRule type="colorScale" priority="14">
      <colorScale>
        <cfvo type="num" val="1"/>
        <cfvo type="num" val="5"/>
        <color rgb="FF92D050"/>
        <color rgb="FFFF0000"/>
      </colorScale>
    </cfRule>
  </conditionalFormatting>
  <conditionalFormatting sqref="E6">
    <cfRule type="colorScale" priority="9">
      <colorScale>
        <cfvo type="num" val="1"/>
        <cfvo type="num" val="3"/>
        <cfvo type="num" val="5"/>
        <color rgb="FF92D050"/>
        <color rgb="FFFFEB84"/>
        <color rgb="FFFF0000"/>
      </colorScale>
    </cfRule>
  </conditionalFormatting>
  <conditionalFormatting sqref="G6">
    <cfRule type="expression" dxfId="50" priority="8">
      <formula>COUNTIF(G6,"Flagged for Action")</formula>
    </cfRule>
  </conditionalFormatting>
  <conditionalFormatting sqref="G7">
    <cfRule type="expression" dxfId="49" priority="3">
      <formula>IF(E7&gt;3,"Flagged for Action",IF(E7&gt;=1, "Adequately Addressed","-"))</formula>
    </cfRule>
    <cfRule type="expression" priority="4">
      <formula>IF(E7&gt;3,"Flagged for Action",IF(E7&gt;=1, "Adequately Addressed","-"))</formula>
    </cfRule>
    <cfRule type="colorScale" priority="5">
      <colorScale>
        <cfvo type="num" val="1"/>
        <cfvo type="num" val="3"/>
        <cfvo type="num" val="5"/>
        <color rgb="FF92D050"/>
        <color rgb="FFFFEB84"/>
        <color rgb="FFFF0000"/>
      </colorScale>
    </cfRule>
    <cfRule type="colorScale" priority="6">
      <colorScale>
        <cfvo type="num" val="1"/>
        <cfvo type="num" val="5"/>
        <color rgb="FF92D050"/>
        <color rgb="FFFF0000"/>
      </colorScale>
    </cfRule>
    <cfRule type="colorScale" priority="7">
      <colorScale>
        <cfvo type="num" val="1"/>
        <cfvo type="num" val="5"/>
        <color rgb="FF92D050"/>
        <color rgb="FFFF0000"/>
      </colorScale>
    </cfRule>
  </conditionalFormatting>
  <conditionalFormatting sqref="E7">
    <cfRule type="colorScale" priority="2">
      <colorScale>
        <cfvo type="num" val="1"/>
        <cfvo type="num" val="3"/>
        <cfvo type="num" val="5"/>
        <color rgb="FF92D050"/>
        <color rgb="FFFFEB84"/>
        <color rgb="FFFF0000"/>
      </colorScale>
    </cfRule>
  </conditionalFormatting>
  <conditionalFormatting sqref="G7">
    <cfRule type="expression" dxfId="48" priority="1">
      <formula>COUNTIF(G7,"Flagged for Action")</formula>
    </cfRule>
  </conditionalFormatting>
  <hyperlinks>
    <hyperlink ref="B9" location="Homepage!A1" display="Homepage"/>
    <hyperlink ref="F9" location="'P13'!A1" display="Next Sheet"/>
    <hyperlink ref="G1" location="Homepage!A1" display="Homepage"/>
  </hyperlinks>
  <pageMargins left="0.7" right="0.7" top="0.75" bottom="0.75" header="0.3" footer="0.3"/>
  <pageSetup paperSize="9" scale="91"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'Data Validation '!$A$3:$A$5</xm:f>
          </x14:formula1>
          <xm:sqref>C3 C5:C6</xm:sqref>
        </x14:dataValidation>
        <x14:dataValidation type="list" allowBlank="1" showInputMessage="1" showErrorMessage="1">
          <x14:formula1>
            <xm:f>'Data Validation '!$H$18:$H$23</xm:f>
          </x14:formula1>
          <xm:sqref>C4 C7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G9"/>
  <sheetViews>
    <sheetView zoomScaleNormal="100" workbookViewId="0">
      <selection activeCell="B3" sqref="B3"/>
    </sheetView>
  </sheetViews>
  <sheetFormatPr defaultRowHeight="15" x14ac:dyDescent="0.25"/>
  <cols>
    <col min="1" max="1" width="13.42578125" style="10" customWidth="1"/>
    <col min="2" max="2" width="53.42578125" customWidth="1"/>
    <col min="3" max="3" width="16.140625" customWidth="1"/>
    <col min="4" max="4" width="19.140625" customWidth="1"/>
    <col min="5" max="5" width="10" customWidth="1"/>
    <col min="6" max="6" width="23.28515625" customWidth="1"/>
    <col min="7" max="7" width="20" bestFit="1" customWidth="1"/>
  </cols>
  <sheetData>
    <row r="1" spans="1:7" ht="52.5" customHeight="1" x14ac:dyDescent="0.25">
      <c r="A1" s="117" t="s">
        <v>444</v>
      </c>
      <c r="B1" s="118"/>
      <c r="C1" s="118"/>
      <c r="D1" s="118"/>
      <c r="E1" s="118"/>
      <c r="F1" s="118"/>
      <c r="G1" s="32" t="s">
        <v>449</v>
      </c>
    </row>
    <row r="2" spans="1:7" s="9" customFormat="1" ht="122.25" x14ac:dyDescent="0.25">
      <c r="A2" s="99" t="s">
        <v>266</v>
      </c>
      <c r="B2" s="99" t="s">
        <v>110</v>
      </c>
      <c r="C2" s="99" t="s">
        <v>486</v>
      </c>
      <c r="D2" s="99" t="s">
        <v>484</v>
      </c>
      <c r="E2" s="99" t="s">
        <v>483</v>
      </c>
      <c r="F2" s="99" t="s">
        <v>433</v>
      </c>
      <c r="G2" s="99" t="s">
        <v>488</v>
      </c>
    </row>
    <row r="3" spans="1:7" ht="30" x14ac:dyDescent="0.25">
      <c r="A3" s="102">
        <v>1</v>
      </c>
      <c r="B3" s="101" t="s">
        <v>93</v>
      </c>
      <c r="C3" s="46" t="s">
        <v>359</v>
      </c>
      <c r="D3" s="84" t="str">
        <f>IF(C3="Considerable impact on public health/natural resources","5", IF(C3="No Impact","1",IF(C3="Not Applicable","0")))</f>
        <v>0</v>
      </c>
      <c r="E3" s="79">
        <f>VALUE(D3)</f>
        <v>0</v>
      </c>
      <c r="F3" s="35"/>
      <c r="G3" s="82" t="str">
        <f>IF(E3&gt;3,"Flagged for Action",IF(E3&gt;=1, "Adequately Addressed","-"))</f>
        <v>-</v>
      </c>
    </row>
    <row r="4" spans="1:7" ht="30" x14ac:dyDescent="0.25">
      <c r="A4" s="106">
        <v>2</v>
      </c>
      <c r="B4" s="101" t="s">
        <v>550</v>
      </c>
      <c r="C4" s="46" t="s">
        <v>359</v>
      </c>
      <c r="D4" s="84" t="str">
        <f>IF(C4="Considerable impact on public health/natural resources","5", IF(C4="No Impact","1", IF(C4="Not Applicable","0")))</f>
        <v>0</v>
      </c>
      <c r="E4" s="79">
        <f>VALUE(D4)</f>
        <v>0</v>
      </c>
      <c r="F4" s="35"/>
      <c r="G4" s="82" t="str">
        <f>IF(E4&gt;3,"Flagged for Action",IF(E4&gt;=1, "Adequately Addressed","-"))</f>
        <v>-</v>
      </c>
    </row>
    <row r="5" spans="1:7" ht="30" x14ac:dyDescent="0.25">
      <c r="A5" s="102">
        <v>3</v>
      </c>
      <c r="B5" s="101" t="s">
        <v>551</v>
      </c>
      <c r="C5" s="38" t="s">
        <v>359</v>
      </c>
      <c r="D5" s="83" t="str">
        <f>IF(C5="Not taken into account","5", IF(C5="During PRA","4", IF(C5="FGDs with women beneficiaries","3", IF(C5="Gender Expert with the PIA","2", IF(C5="Combination of 2 to 4","1", IF(C5="Not Applicable","0"))))))</f>
        <v>0</v>
      </c>
      <c r="E5" s="79">
        <f t="shared" ref="E5" si="0">VALUE(D5)</f>
        <v>0</v>
      </c>
      <c r="F5" s="35"/>
      <c r="G5" s="82" t="str">
        <f t="shared" ref="G5" si="1">IF(E5&gt;3,"Flagged for Action",IF(E5&gt;=1, "Adequately Addressed","-"))</f>
        <v>-</v>
      </c>
    </row>
    <row r="6" spans="1:7" ht="15.75" x14ac:dyDescent="0.25">
      <c r="A6" s="102">
        <v>4</v>
      </c>
      <c r="B6" s="101" t="s">
        <v>66</v>
      </c>
      <c r="C6" s="35" t="s">
        <v>359</v>
      </c>
      <c r="D6" s="83" t="str">
        <f>IF(C6="Not Ensured","5", IF(C6="FGDs","4", IF(C6="During PRA","3", IF(C6="through VDCs","2", IF(C6="Combination of 2 to 4","1", IF(C6="Not Applicable","0"))))))</f>
        <v>0</v>
      </c>
      <c r="E6" s="79">
        <f t="shared" ref="E6" si="2">VALUE(D6)</f>
        <v>0</v>
      </c>
      <c r="F6" s="35"/>
      <c r="G6" s="82" t="str">
        <f t="shared" ref="G6" si="3">IF(E6&gt;3,"Flagged for Action",IF(E6&gt;=1, "Adequately Addressed","-"))</f>
        <v>-</v>
      </c>
    </row>
    <row r="7" spans="1:7" ht="30" x14ac:dyDescent="0.25">
      <c r="A7" s="102">
        <v>5</v>
      </c>
      <c r="B7" s="101" t="s">
        <v>554</v>
      </c>
      <c r="C7" s="38" t="s">
        <v>359</v>
      </c>
      <c r="D7" s="83" t="s">
        <v>552</v>
      </c>
      <c r="E7" s="79">
        <v>0</v>
      </c>
      <c r="F7" s="35"/>
      <c r="G7" s="82" t="s">
        <v>553</v>
      </c>
    </row>
    <row r="9" spans="1:7" ht="23.25" x14ac:dyDescent="0.35">
      <c r="B9" s="19" t="s">
        <v>449</v>
      </c>
      <c r="F9" s="20" t="s">
        <v>467</v>
      </c>
    </row>
  </sheetData>
  <mergeCells count="1">
    <mergeCell ref="A1:F1"/>
  </mergeCells>
  <conditionalFormatting sqref="G3">
    <cfRule type="expression" dxfId="47" priority="54">
      <formula>IF(E3&gt;3,"Flagged for Action",IF(E3&gt;=1, "Adequately Addressed","-"))</formula>
    </cfRule>
    <cfRule type="expression" priority="55">
      <formula>IF(E3&gt;3,"Flagged for Action",IF(E3&gt;=1, "Adequately Addressed","-"))</formula>
    </cfRule>
    <cfRule type="colorScale" priority="56">
      <colorScale>
        <cfvo type="num" val="1"/>
        <cfvo type="num" val="3"/>
        <cfvo type="num" val="5"/>
        <color rgb="FF92D050"/>
        <color rgb="FFFFEB84"/>
        <color rgb="FFFF0000"/>
      </colorScale>
    </cfRule>
    <cfRule type="colorScale" priority="57">
      <colorScale>
        <cfvo type="num" val="1"/>
        <cfvo type="num" val="5"/>
        <color rgb="FF92D050"/>
        <color rgb="FFFF0000"/>
      </colorScale>
    </cfRule>
    <cfRule type="colorScale" priority="58">
      <colorScale>
        <cfvo type="num" val="1"/>
        <cfvo type="num" val="5"/>
        <color rgb="FF92D050"/>
        <color rgb="FFFF0000"/>
      </colorScale>
    </cfRule>
  </conditionalFormatting>
  <conditionalFormatting sqref="E3">
    <cfRule type="colorScale" priority="53">
      <colorScale>
        <cfvo type="num" val="1"/>
        <cfvo type="num" val="3"/>
        <cfvo type="num" val="5"/>
        <color rgb="FF92D050"/>
        <color rgb="FFFFEB84"/>
        <color rgb="FFFF0000"/>
      </colorScale>
    </cfRule>
  </conditionalFormatting>
  <conditionalFormatting sqref="G3">
    <cfRule type="expression" dxfId="46" priority="52">
      <formula>COUNTIF(G3,"Flagged for Action")</formula>
    </cfRule>
  </conditionalFormatting>
  <conditionalFormatting sqref="G4">
    <cfRule type="expression" dxfId="45" priority="47">
      <formula>IF(E4&gt;3,"Flagged for Action",IF(E4&gt;=1, "Adequately Addressed","-"))</formula>
    </cfRule>
    <cfRule type="expression" priority="48">
      <formula>IF(E4&gt;3,"Flagged for Action",IF(E4&gt;=1, "Adequately Addressed","-"))</formula>
    </cfRule>
    <cfRule type="colorScale" priority="49">
      <colorScale>
        <cfvo type="num" val="1"/>
        <cfvo type="num" val="3"/>
        <cfvo type="num" val="5"/>
        <color rgb="FF92D050"/>
        <color rgb="FFFFEB84"/>
        <color rgb="FFFF0000"/>
      </colorScale>
    </cfRule>
    <cfRule type="colorScale" priority="50">
      <colorScale>
        <cfvo type="num" val="1"/>
        <cfvo type="num" val="5"/>
        <color rgb="FF92D050"/>
        <color rgb="FFFF0000"/>
      </colorScale>
    </cfRule>
    <cfRule type="colorScale" priority="51">
      <colorScale>
        <cfvo type="num" val="1"/>
        <cfvo type="num" val="5"/>
        <color rgb="FF92D050"/>
        <color rgb="FFFF0000"/>
      </colorScale>
    </cfRule>
  </conditionalFormatting>
  <conditionalFormatting sqref="E4">
    <cfRule type="colorScale" priority="46">
      <colorScale>
        <cfvo type="num" val="1"/>
        <cfvo type="num" val="3"/>
        <cfvo type="num" val="5"/>
        <color rgb="FF92D050"/>
        <color rgb="FFFFEB84"/>
        <color rgb="FFFF0000"/>
      </colorScale>
    </cfRule>
  </conditionalFormatting>
  <conditionalFormatting sqref="G4">
    <cfRule type="expression" dxfId="44" priority="45">
      <formula>COUNTIF(G4,"Flagged for Action")</formula>
    </cfRule>
  </conditionalFormatting>
  <conditionalFormatting sqref="G6">
    <cfRule type="expression" dxfId="43" priority="33">
      <formula>IF(E6&gt;3,"Flagged for Action",IF(E6&gt;=1, "Adequately Addressed","-"))</formula>
    </cfRule>
    <cfRule type="expression" priority="34">
      <formula>IF(E6&gt;3,"Flagged for Action",IF(E6&gt;=1, "Adequately Addressed","-"))</formula>
    </cfRule>
    <cfRule type="colorScale" priority="35">
      <colorScale>
        <cfvo type="num" val="1"/>
        <cfvo type="num" val="3"/>
        <cfvo type="num" val="5"/>
        <color rgb="FF92D050"/>
        <color rgb="FFFFEB84"/>
        <color rgb="FFFF0000"/>
      </colorScale>
    </cfRule>
    <cfRule type="colorScale" priority="36">
      <colorScale>
        <cfvo type="num" val="1"/>
        <cfvo type="num" val="5"/>
        <color rgb="FF92D050"/>
        <color rgb="FFFF0000"/>
      </colorScale>
    </cfRule>
    <cfRule type="colorScale" priority="37">
      <colorScale>
        <cfvo type="num" val="1"/>
        <cfvo type="num" val="5"/>
        <color rgb="FF92D050"/>
        <color rgb="FFFF0000"/>
      </colorScale>
    </cfRule>
  </conditionalFormatting>
  <conditionalFormatting sqref="E6">
    <cfRule type="colorScale" priority="32">
      <colorScale>
        <cfvo type="num" val="1"/>
        <cfvo type="num" val="3"/>
        <cfvo type="num" val="5"/>
        <color rgb="FF92D050"/>
        <color rgb="FFFFEB84"/>
        <color rgb="FFFF0000"/>
      </colorScale>
    </cfRule>
  </conditionalFormatting>
  <conditionalFormatting sqref="G6">
    <cfRule type="expression" dxfId="42" priority="31">
      <formula>COUNTIF(G6,"Flagged for Action")</formula>
    </cfRule>
  </conditionalFormatting>
  <conditionalFormatting sqref="G7">
    <cfRule type="expression" dxfId="41" priority="25">
      <formula>IF(E7&gt;3,"Flagged for Action",IF(E7&gt;=1, "Adequately Addressed","-"))</formula>
    </cfRule>
    <cfRule type="expression" priority="26">
      <formula>IF(E7&gt;3,"Flagged for Action",IF(E7&gt;=1, "Adequately Addressed","-"))</formula>
    </cfRule>
    <cfRule type="colorScale" priority="27">
      <colorScale>
        <cfvo type="num" val="1"/>
        <cfvo type="num" val="3"/>
        <cfvo type="num" val="5"/>
        <color rgb="FF92D050"/>
        <color rgb="FFFFEB84"/>
        <color rgb="FFFF0000"/>
      </colorScale>
    </cfRule>
    <cfRule type="colorScale" priority="28">
      <colorScale>
        <cfvo type="num" val="1"/>
        <cfvo type="num" val="5"/>
        <color rgb="FF92D050"/>
        <color rgb="FFFF0000"/>
      </colorScale>
    </cfRule>
    <cfRule type="colorScale" priority="29">
      <colorScale>
        <cfvo type="num" val="1"/>
        <cfvo type="num" val="5"/>
        <color rgb="FF92D050"/>
        <color rgb="FFFF0000"/>
      </colorScale>
    </cfRule>
  </conditionalFormatting>
  <conditionalFormatting sqref="E7">
    <cfRule type="colorScale" priority="24">
      <colorScale>
        <cfvo type="num" val="1"/>
        <cfvo type="num" val="3"/>
        <cfvo type="num" val="5"/>
        <color rgb="FF92D050"/>
        <color rgb="FFFFEB84"/>
        <color rgb="FFFF0000"/>
      </colorScale>
    </cfRule>
  </conditionalFormatting>
  <conditionalFormatting sqref="G7">
    <cfRule type="expression" dxfId="40" priority="23">
      <formula>COUNTIF(G7,"Flagged for Action")</formula>
    </cfRule>
  </conditionalFormatting>
  <conditionalFormatting sqref="B7">
    <cfRule type="duplicateValues" dxfId="39" priority="30"/>
  </conditionalFormatting>
  <conditionalFormatting sqref="G5">
    <cfRule type="expression" dxfId="38" priority="3">
      <formula>IF(E5&gt;3,"Flagged for Action",IF(E5&gt;=1, "Adequately Addressed","-"))</formula>
    </cfRule>
    <cfRule type="expression" priority="4">
      <formula>IF(E5&gt;3,"Flagged for Action",IF(E5&gt;=1, "Adequately Addressed","-"))</formula>
    </cfRule>
    <cfRule type="colorScale" priority="5">
      <colorScale>
        <cfvo type="num" val="1"/>
        <cfvo type="num" val="3"/>
        <cfvo type="num" val="5"/>
        <color rgb="FF92D050"/>
        <color rgb="FFFFEB84"/>
        <color rgb="FFFF0000"/>
      </colorScale>
    </cfRule>
    <cfRule type="colorScale" priority="6">
      <colorScale>
        <cfvo type="num" val="1"/>
        <cfvo type="num" val="5"/>
        <color rgb="FF92D050"/>
        <color rgb="FFFF0000"/>
      </colorScale>
    </cfRule>
    <cfRule type="colorScale" priority="7">
      <colorScale>
        <cfvo type="num" val="1"/>
        <cfvo type="num" val="5"/>
        <color rgb="FF92D050"/>
        <color rgb="FFFF0000"/>
      </colorScale>
    </cfRule>
  </conditionalFormatting>
  <conditionalFormatting sqref="E5">
    <cfRule type="colorScale" priority="2">
      <colorScale>
        <cfvo type="num" val="1"/>
        <cfvo type="num" val="3"/>
        <cfvo type="num" val="5"/>
        <color rgb="FF92D050"/>
        <color rgb="FFFFEB84"/>
        <color rgb="FFFF0000"/>
      </colorScale>
    </cfRule>
  </conditionalFormatting>
  <conditionalFormatting sqref="G5">
    <cfRule type="expression" dxfId="37" priority="1">
      <formula>COUNTIF(G5,"Flagged for Action")</formula>
    </cfRule>
  </conditionalFormatting>
  <hyperlinks>
    <hyperlink ref="B9" location="Homepage!A1" display="Homepage"/>
    <hyperlink ref="F9" location="'P14'!A1" display="Next Sheet"/>
    <hyperlink ref="G1" location="Homepage!A1" display="Homepage"/>
  </hyperlinks>
  <pageMargins left="0.7" right="0.7" top="0.75" bottom="0.75" header="0.3" footer="0.3"/>
  <pageSetup paperSize="9" scale="8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'Data Validation '!$B$18:$B$20</xm:f>
          </x14:formula1>
          <xm:sqref>C3:C4</xm:sqref>
        </x14:dataValidation>
        <x14:dataValidation type="list" allowBlank="1" showInputMessage="1" showErrorMessage="1">
          <x14:formula1>
            <xm:f>'Data Validation '!$H$18:$H$23</xm:f>
          </x14:formula1>
          <xm:sqref>C6</xm:sqref>
        </x14:dataValidation>
        <x14:dataValidation type="list" allowBlank="1" showInputMessage="1" showErrorMessage="1">
          <x14:formula1>
            <xm:f>'Data Validation '!$D$26:$D$31</xm:f>
          </x14:formula1>
          <xm:sqref>C7 C5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G9"/>
  <sheetViews>
    <sheetView zoomScaleNormal="100" workbookViewId="0">
      <selection activeCell="D3" sqref="D3"/>
    </sheetView>
  </sheetViews>
  <sheetFormatPr defaultRowHeight="15" x14ac:dyDescent="0.25"/>
  <cols>
    <col min="1" max="1" width="6.5703125" style="10" bestFit="1" customWidth="1"/>
    <col min="2" max="2" width="53.42578125" customWidth="1"/>
    <col min="3" max="3" width="16.140625" customWidth="1"/>
    <col min="4" max="4" width="19.140625" customWidth="1"/>
    <col min="5" max="5" width="10" customWidth="1"/>
    <col min="6" max="6" width="23.28515625" customWidth="1"/>
    <col min="7" max="7" width="20" bestFit="1" customWidth="1"/>
  </cols>
  <sheetData>
    <row r="1" spans="1:7" ht="81.75" customHeight="1" x14ac:dyDescent="0.25">
      <c r="A1" s="117" t="s">
        <v>445</v>
      </c>
      <c r="B1" s="118"/>
      <c r="C1" s="118"/>
      <c r="D1" s="118"/>
      <c r="E1" s="118"/>
      <c r="F1" s="118"/>
      <c r="G1" s="32" t="s">
        <v>449</v>
      </c>
    </row>
    <row r="2" spans="1:7" s="9" customFormat="1" ht="123.75" customHeight="1" x14ac:dyDescent="0.25">
      <c r="A2" s="99" t="s">
        <v>266</v>
      </c>
      <c r="B2" s="99" t="s">
        <v>110</v>
      </c>
      <c r="C2" s="99" t="s">
        <v>486</v>
      </c>
      <c r="D2" s="99" t="s">
        <v>484</v>
      </c>
      <c r="E2" s="99" t="s">
        <v>483</v>
      </c>
      <c r="F2" s="99" t="s">
        <v>433</v>
      </c>
      <c r="G2" s="99" t="s">
        <v>488</v>
      </c>
    </row>
    <row r="3" spans="1:7" ht="30" x14ac:dyDescent="0.25">
      <c r="A3" s="100">
        <v>1</v>
      </c>
      <c r="B3" s="101" t="s">
        <v>368</v>
      </c>
      <c r="C3" s="34" t="s">
        <v>359</v>
      </c>
      <c r="D3" s="79">
        <f>IF(C3="Yes","5", IF(C3="No","1", ))</f>
        <v>0</v>
      </c>
      <c r="E3" s="79">
        <f>VALUE(D3)</f>
        <v>0</v>
      </c>
      <c r="F3" s="35"/>
      <c r="G3" s="82" t="str">
        <f>IF(E3&gt;3,"Flagged for Action",IF(E3&gt;=1, "Adequately Addressed","-"))</f>
        <v>-</v>
      </c>
    </row>
    <row r="4" spans="1:7" ht="60" x14ac:dyDescent="0.25">
      <c r="A4" s="100">
        <v>2</v>
      </c>
      <c r="B4" s="101" t="s">
        <v>369</v>
      </c>
      <c r="C4" s="34" t="s">
        <v>359</v>
      </c>
      <c r="D4" s="79">
        <f>IF(C4="Yes","5", IF(C4="No","1", ))</f>
        <v>0</v>
      </c>
      <c r="E4" s="79">
        <f t="shared" ref="E4:E7" si="0">VALUE(D4)</f>
        <v>0</v>
      </c>
      <c r="F4" s="35"/>
      <c r="G4" s="82" t="str">
        <f t="shared" ref="G4:G7" si="1">IF(E4&gt;3,"Flagged for Action",IF(E4&gt;=1, "Adequately Addressed","-"))</f>
        <v>-</v>
      </c>
    </row>
    <row r="5" spans="1:7" ht="30" x14ac:dyDescent="0.25">
      <c r="A5" s="100">
        <v>3</v>
      </c>
      <c r="B5" s="101" t="s">
        <v>370</v>
      </c>
      <c r="C5" s="34" t="s">
        <v>359</v>
      </c>
      <c r="D5" s="79">
        <f>IF(C5="Yes","1", IF(C5="No","5", ))</f>
        <v>0</v>
      </c>
      <c r="E5" s="79">
        <f t="shared" si="0"/>
        <v>0</v>
      </c>
      <c r="F5" s="35"/>
      <c r="G5" s="82" t="str">
        <f t="shared" si="1"/>
        <v>-</v>
      </c>
    </row>
    <row r="6" spans="1:7" ht="15.75" x14ac:dyDescent="0.25">
      <c r="A6" s="100">
        <v>4</v>
      </c>
      <c r="B6" s="101" t="s">
        <v>66</v>
      </c>
      <c r="C6" s="35" t="s">
        <v>359</v>
      </c>
      <c r="D6" s="83" t="str">
        <f>IF(C6="Not Ensured","5", IF(C6="FGDs","4", IF(C6="During PRA","3", IF(C6="through VDCs","2", IF(C6="Combination of 2 to 4","1", IF(C6="Not Applicable","0"))))))</f>
        <v>0</v>
      </c>
      <c r="E6" s="79">
        <f t="shared" si="0"/>
        <v>0</v>
      </c>
      <c r="F6" s="35"/>
      <c r="G6" s="82" t="str">
        <f t="shared" si="1"/>
        <v>-</v>
      </c>
    </row>
    <row r="7" spans="1:7" ht="30" x14ac:dyDescent="0.25">
      <c r="A7" s="100">
        <v>5</v>
      </c>
      <c r="B7" s="101" t="s">
        <v>371</v>
      </c>
      <c r="C7" s="34" t="s">
        <v>359</v>
      </c>
      <c r="D7" s="79">
        <f>IF(C7="Yes","1", IF(C7="No","5", ))</f>
        <v>0</v>
      </c>
      <c r="E7" s="79">
        <f t="shared" si="0"/>
        <v>0</v>
      </c>
      <c r="F7" s="35"/>
      <c r="G7" s="82" t="str">
        <f t="shared" si="1"/>
        <v>-</v>
      </c>
    </row>
    <row r="9" spans="1:7" ht="23.25" x14ac:dyDescent="0.35">
      <c r="B9" s="19" t="s">
        <v>449</v>
      </c>
      <c r="F9" s="20" t="s">
        <v>467</v>
      </c>
    </row>
  </sheetData>
  <mergeCells count="1">
    <mergeCell ref="A1:F1"/>
  </mergeCells>
  <conditionalFormatting sqref="B3">
    <cfRule type="duplicateValues" dxfId="36" priority="18"/>
  </conditionalFormatting>
  <conditionalFormatting sqref="B4">
    <cfRule type="duplicateValues" dxfId="35" priority="17"/>
  </conditionalFormatting>
  <conditionalFormatting sqref="B5">
    <cfRule type="duplicateValues" dxfId="34" priority="16"/>
  </conditionalFormatting>
  <conditionalFormatting sqref="B7">
    <cfRule type="duplicateValues" dxfId="33" priority="15"/>
  </conditionalFormatting>
  <conditionalFormatting sqref="G3:G5 G7">
    <cfRule type="expression" dxfId="32" priority="10">
      <formula>IF(E3&gt;3,"Flagged for Action",IF(E3&gt;=1, "Adequately Addressed","-"))</formula>
    </cfRule>
    <cfRule type="expression" priority="11">
      <formula>IF(E3&gt;3,"Flagged for Action",IF(E3&gt;=1, "Adequately Addressed","-"))</formula>
    </cfRule>
    <cfRule type="colorScale" priority="12">
      <colorScale>
        <cfvo type="num" val="1"/>
        <cfvo type="num" val="3"/>
        <cfvo type="num" val="5"/>
        <color rgb="FF92D050"/>
        <color rgb="FFFFEB84"/>
        <color rgb="FFFF0000"/>
      </colorScale>
    </cfRule>
    <cfRule type="colorScale" priority="13">
      <colorScale>
        <cfvo type="num" val="1"/>
        <cfvo type="num" val="5"/>
        <color rgb="FF92D050"/>
        <color rgb="FFFF0000"/>
      </colorScale>
    </cfRule>
    <cfRule type="colorScale" priority="14">
      <colorScale>
        <cfvo type="num" val="1"/>
        <cfvo type="num" val="5"/>
        <color rgb="FF92D050"/>
        <color rgb="FFFF0000"/>
      </colorScale>
    </cfRule>
  </conditionalFormatting>
  <conditionalFormatting sqref="E3:E5 E7">
    <cfRule type="colorScale" priority="9">
      <colorScale>
        <cfvo type="num" val="1"/>
        <cfvo type="num" val="3"/>
        <cfvo type="num" val="5"/>
        <color rgb="FF92D050"/>
        <color rgb="FFFFEB84"/>
        <color rgb="FFFF0000"/>
      </colorScale>
    </cfRule>
  </conditionalFormatting>
  <conditionalFormatting sqref="G3:G5 G7">
    <cfRule type="expression" dxfId="31" priority="8">
      <formula>COUNTIF(G3,"Flagged for Action")</formula>
    </cfRule>
  </conditionalFormatting>
  <conditionalFormatting sqref="G6">
    <cfRule type="expression" dxfId="30" priority="3">
      <formula>IF(E6&gt;3,"Flagged for Action",IF(E6&gt;=1, "Adequately Addressed","-"))</formula>
    </cfRule>
    <cfRule type="expression" priority="4">
      <formula>IF(E6&gt;3,"Flagged for Action",IF(E6&gt;=1, "Adequately Addressed","-"))</formula>
    </cfRule>
    <cfRule type="colorScale" priority="5">
      <colorScale>
        <cfvo type="num" val="1"/>
        <cfvo type="num" val="3"/>
        <cfvo type="num" val="5"/>
        <color rgb="FF92D050"/>
        <color rgb="FFFFEB84"/>
        <color rgb="FFFF0000"/>
      </colorScale>
    </cfRule>
    <cfRule type="colorScale" priority="6">
      <colorScale>
        <cfvo type="num" val="1"/>
        <cfvo type="num" val="5"/>
        <color rgb="FF92D050"/>
        <color rgb="FFFF0000"/>
      </colorScale>
    </cfRule>
    <cfRule type="colorScale" priority="7">
      <colorScale>
        <cfvo type="num" val="1"/>
        <cfvo type="num" val="5"/>
        <color rgb="FF92D050"/>
        <color rgb="FFFF0000"/>
      </colorScale>
    </cfRule>
  </conditionalFormatting>
  <conditionalFormatting sqref="E6">
    <cfRule type="colorScale" priority="2">
      <colorScale>
        <cfvo type="num" val="1"/>
        <cfvo type="num" val="3"/>
        <cfvo type="num" val="5"/>
        <color rgb="FF92D050"/>
        <color rgb="FFFFEB84"/>
        <color rgb="FFFF0000"/>
      </colorScale>
    </cfRule>
  </conditionalFormatting>
  <conditionalFormatting sqref="G6">
    <cfRule type="expression" dxfId="29" priority="1">
      <formula>COUNTIF(G6,"Flagged for Action")</formula>
    </cfRule>
  </conditionalFormatting>
  <hyperlinks>
    <hyperlink ref="B9" location="Homepage!A1" display="Homepage"/>
    <hyperlink ref="F9" location="'P15'!A1" display="Next Sheet"/>
    <hyperlink ref="G1" location="Homepage!A1" display="Homepage"/>
  </hyperlinks>
  <pageMargins left="0.7" right="0.7" top="0.75" bottom="0.75" header="0.3" footer="0.3"/>
  <pageSetup paperSize="9" scale="9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'Data Validation '!$A$3:$A$5</xm:f>
          </x14:formula1>
          <xm:sqref>C3:C5 C7</xm:sqref>
        </x14:dataValidation>
        <x14:dataValidation type="list" allowBlank="1" showInputMessage="1" showErrorMessage="1">
          <x14:formula1>
            <xm:f>'Data Validation '!$H$18:$H$23</xm:f>
          </x14:formula1>
          <xm:sqref>C6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H10"/>
  <sheetViews>
    <sheetView zoomScaleNormal="100" workbookViewId="0">
      <selection activeCell="L3" sqref="L3"/>
    </sheetView>
  </sheetViews>
  <sheetFormatPr defaultRowHeight="15" x14ac:dyDescent="0.25"/>
  <cols>
    <col min="1" max="1" width="6.5703125" style="10" bestFit="1" customWidth="1"/>
    <col min="2" max="2" width="53.42578125" customWidth="1"/>
    <col min="3" max="3" width="16.140625" customWidth="1"/>
    <col min="4" max="4" width="19.140625" customWidth="1"/>
    <col min="5" max="5" width="10" customWidth="1"/>
    <col min="6" max="6" width="23.28515625" customWidth="1"/>
    <col min="7" max="7" width="20" bestFit="1" customWidth="1"/>
  </cols>
  <sheetData>
    <row r="1" spans="1:8" ht="60" customHeight="1" x14ac:dyDescent="0.25">
      <c r="A1" s="117" t="s">
        <v>446</v>
      </c>
      <c r="B1" s="118"/>
      <c r="C1" s="118"/>
      <c r="D1" s="118"/>
      <c r="E1" s="118"/>
      <c r="F1" s="118"/>
      <c r="G1" s="32" t="s">
        <v>449</v>
      </c>
    </row>
    <row r="2" spans="1:8" s="9" customFormat="1" ht="123.75" customHeight="1" x14ac:dyDescent="0.25">
      <c r="A2" s="99" t="s">
        <v>266</v>
      </c>
      <c r="B2" s="99" t="s">
        <v>110</v>
      </c>
      <c r="C2" s="99" t="s">
        <v>486</v>
      </c>
      <c r="D2" s="99" t="s">
        <v>484</v>
      </c>
      <c r="E2" s="99" t="s">
        <v>483</v>
      </c>
      <c r="F2" s="99" t="s">
        <v>433</v>
      </c>
      <c r="G2" s="99" t="s">
        <v>488</v>
      </c>
    </row>
    <row r="3" spans="1:8" s="9" customFormat="1" ht="30" x14ac:dyDescent="0.25">
      <c r="A3" s="106">
        <v>1</v>
      </c>
      <c r="B3" s="101" t="s">
        <v>265</v>
      </c>
      <c r="C3" s="34" t="s">
        <v>359</v>
      </c>
      <c r="D3" s="79">
        <f>IF(C3="Yes","1", IF(C3="No","5", ))</f>
        <v>0</v>
      </c>
      <c r="E3" s="79">
        <f t="shared" ref="E3" si="0">VALUE(D3)</f>
        <v>0</v>
      </c>
      <c r="F3" s="35"/>
      <c r="G3" s="82" t="str">
        <f t="shared" ref="G3" si="1">IF(E3&gt;3,"Flagged for Action",IF(E3&gt;=1, "Adequately Addressed","-"))</f>
        <v>-</v>
      </c>
    </row>
    <row r="4" spans="1:8" ht="15.75" x14ac:dyDescent="0.25">
      <c r="A4" s="106">
        <v>2</v>
      </c>
      <c r="B4" s="101" t="s">
        <v>557</v>
      </c>
      <c r="C4" s="34" t="s">
        <v>359</v>
      </c>
      <c r="D4" s="79">
        <f>IF(C4="Yes","5", IF(C4="No","1", ))</f>
        <v>0</v>
      </c>
      <c r="E4" s="79">
        <f t="shared" ref="E4:E8" si="2">VALUE(D4)</f>
        <v>0</v>
      </c>
      <c r="F4" s="35"/>
      <c r="G4" s="82" t="str">
        <f>IF(E4&gt;3,"Flagged for Action",IF(E4&gt;=1, "Adequately Addressed","-"))</f>
        <v>-</v>
      </c>
    </row>
    <row r="5" spans="1:8" ht="30" x14ac:dyDescent="0.25">
      <c r="A5" s="106">
        <v>3</v>
      </c>
      <c r="B5" s="101" t="s">
        <v>555</v>
      </c>
      <c r="C5" s="34" t="s">
        <v>359</v>
      </c>
      <c r="D5" s="79">
        <f>IF(C5="Yes","1", IF(C5="No","5", ))</f>
        <v>0</v>
      </c>
      <c r="E5" s="79">
        <f t="shared" ref="E5" si="3">VALUE(D5)</f>
        <v>0</v>
      </c>
      <c r="F5" s="35"/>
      <c r="G5" s="82" t="str">
        <f>IF(E5&gt;3,"Flagged for Action",IF(E5&gt;=1, "Adequately Addressed","-"))</f>
        <v>-</v>
      </c>
    </row>
    <row r="6" spans="1:8" ht="15.75" x14ac:dyDescent="0.25">
      <c r="A6" s="106">
        <v>4</v>
      </c>
      <c r="B6" s="101" t="s">
        <v>556</v>
      </c>
      <c r="C6" s="38" t="s">
        <v>359</v>
      </c>
      <c r="D6" s="83" t="str">
        <f>IF(C6="Not taken into account","5", IF(C6="Through Gram Panchayat","4", IF(C6="Through Institutions Created/Strengthened","3", IF(C6="Detailed discussions with beneficiaries","2", IF(C6="Combination of 2 to 4","1", IF(C6="Not Applicable","0"))))))</f>
        <v>0</v>
      </c>
      <c r="E6" s="79">
        <f t="shared" ref="E6" si="4">VALUE(D6)</f>
        <v>0</v>
      </c>
      <c r="F6" s="35"/>
      <c r="G6" s="82" t="str">
        <f t="shared" ref="G6" si="5">IF(E6&gt;3,"Flagged for Action",IF(E6&gt;=1, "Adequately Addressed","-"))</f>
        <v>-</v>
      </c>
    </row>
    <row r="7" spans="1:8" ht="30" x14ac:dyDescent="0.25">
      <c r="A7" s="106">
        <v>5</v>
      </c>
      <c r="B7" s="101" t="s">
        <v>210</v>
      </c>
      <c r="C7" s="34" t="s">
        <v>359</v>
      </c>
      <c r="D7" s="79">
        <f>IF(C7="Yes","1", IF(C7="No","5", ))</f>
        <v>0</v>
      </c>
      <c r="E7" s="79">
        <f t="shared" si="2"/>
        <v>0</v>
      </c>
      <c r="F7" s="35"/>
      <c r="G7" s="82" t="str">
        <f t="shared" ref="G7:G8" si="6">IF(E7&gt;3,"Flagged for Action",IF(E7&gt;=1, "Adequately Addressed","-"))</f>
        <v>-</v>
      </c>
    </row>
    <row r="8" spans="1:8" ht="15.75" x14ac:dyDescent="0.25">
      <c r="A8" s="106">
        <v>6</v>
      </c>
      <c r="B8" s="101" t="s">
        <v>66</v>
      </c>
      <c r="C8" s="35" t="s">
        <v>359</v>
      </c>
      <c r="D8" s="83" t="str">
        <f>IF(C8="Not Ensured","5", IF(C8="FGDs","4", IF(C8="During PRA","3", IF(C8="through VDCs","2", IF(C8="Combination of 2 to 4","1", IF(C8="Not Applicable","0"))))))</f>
        <v>0</v>
      </c>
      <c r="E8" s="79">
        <f t="shared" si="2"/>
        <v>0</v>
      </c>
      <c r="F8" s="35"/>
      <c r="G8" s="82" t="str">
        <f t="shared" si="6"/>
        <v>-</v>
      </c>
    </row>
    <row r="10" spans="1:8" ht="23.25" x14ac:dyDescent="0.35">
      <c r="B10" s="19" t="s">
        <v>449</v>
      </c>
      <c r="D10" s="21"/>
      <c r="E10" s="21"/>
      <c r="F10" s="22" t="s">
        <v>472</v>
      </c>
      <c r="G10" s="21"/>
      <c r="H10" s="21"/>
    </row>
  </sheetData>
  <mergeCells count="1">
    <mergeCell ref="A1:F1"/>
  </mergeCells>
  <conditionalFormatting sqref="G7 G4">
    <cfRule type="expression" dxfId="28" priority="33">
      <formula>IF(E4&gt;3,"Flagged for Action",IF(E4&gt;=1, "Adequately Addressed","-"))</formula>
    </cfRule>
    <cfRule type="expression" priority="34">
      <formula>IF(E4&gt;3,"Flagged for Action",IF(E4&gt;=1, "Adequately Addressed","-"))</formula>
    </cfRule>
    <cfRule type="colorScale" priority="35">
      <colorScale>
        <cfvo type="num" val="1"/>
        <cfvo type="num" val="3"/>
        <cfvo type="num" val="5"/>
        <color rgb="FF92D050"/>
        <color rgb="FFFFEB84"/>
        <color rgb="FFFF0000"/>
      </colorScale>
    </cfRule>
    <cfRule type="colorScale" priority="36">
      <colorScale>
        <cfvo type="num" val="1"/>
        <cfvo type="num" val="5"/>
        <color rgb="FF92D050"/>
        <color rgb="FFFF0000"/>
      </colorScale>
    </cfRule>
    <cfRule type="colorScale" priority="37">
      <colorScale>
        <cfvo type="num" val="1"/>
        <cfvo type="num" val="5"/>
        <color rgb="FF92D050"/>
        <color rgb="FFFF0000"/>
      </colorScale>
    </cfRule>
  </conditionalFormatting>
  <conditionalFormatting sqref="E7 E4">
    <cfRule type="colorScale" priority="32">
      <colorScale>
        <cfvo type="num" val="1"/>
        <cfvo type="num" val="3"/>
        <cfvo type="num" val="5"/>
        <color rgb="FF92D050"/>
        <color rgb="FFFFEB84"/>
        <color rgb="FFFF0000"/>
      </colorScale>
    </cfRule>
  </conditionalFormatting>
  <conditionalFormatting sqref="G4 G7">
    <cfRule type="expression" dxfId="27" priority="31">
      <formula>COUNTIF(G4,"Flagged for Action")</formula>
    </cfRule>
  </conditionalFormatting>
  <conditionalFormatting sqref="G8">
    <cfRule type="expression" dxfId="26" priority="24">
      <formula>COUNTIF(G8,"Flagged for Action")</formula>
    </cfRule>
  </conditionalFormatting>
  <conditionalFormatting sqref="G8">
    <cfRule type="expression" dxfId="25" priority="26">
      <formula>IF(E8&gt;3,"Flagged for Action",IF(E8&gt;=1, "Adequately Addressed","-"))</formula>
    </cfRule>
    <cfRule type="expression" priority="27">
      <formula>IF(E8&gt;3,"Flagged for Action",IF(E8&gt;=1, "Adequately Addressed","-"))</formula>
    </cfRule>
    <cfRule type="colorScale" priority="28">
      <colorScale>
        <cfvo type="num" val="1"/>
        <cfvo type="num" val="3"/>
        <cfvo type="num" val="5"/>
        <color rgb="FF92D050"/>
        <color rgb="FFFFEB84"/>
        <color rgb="FFFF0000"/>
      </colorScale>
    </cfRule>
    <cfRule type="colorScale" priority="29">
      <colorScale>
        <cfvo type="num" val="1"/>
        <cfvo type="num" val="5"/>
        <color rgb="FF92D050"/>
        <color rgb="FFFF0000"/>
      </colorScale>
    </cfRule>
    <cfRule type="colorScale" priority="30">
      <colorScale>
        <cfvo type="num" val="1"/>
        <cfvo type="num" val="5"/>
        <color rgb="FF92D050"/>
        <color rgb="FFFF0000"/>
      </colorScale>
    </cfRule>
  </conditionalFormatting>
  <conditionalFormatting sqref="E8">
    <cfRule type="colorScale" priority="25">
      <colorScale>
        <cfvo type="num" val="1"/>
        <cfvo type="num" val="3"/>
        <cfvo type="num" val="5"/>
        <color rgb="FF92D050"/>
        <color rgb="FFFFEB84"/>
        <color rgb="FFFF0000"/>
      </colorScale>
    </cfRule>
  </conditionalFormatting>
  <conditionalFormatting sqref="B6">
    <cfRule type="duplicateValues" dxfId="24" priority="23"/>
  </conditionalFormatting>
  <conditionalFormatting sqref="G6">
    <cfRule type="expression" dxfId="23" priority="18">
      <formula>IF(E6&gt;3,"Flagged for Action",IF(E6&gt;=1, "Adequately Addressed","-"))</formula>
    </cfRule>
    <cfRule type="expression" priority="19">
      <formula>IF(E6&gt;3,"Flagged for Action",IF(E6&gt;=1, "Adequately Addressed","-"))</formula>
    </cfRule>
    <cfRule type="colorScale" priority="20">
      <colorScale>
        <cfvo type="num" val="1"/>
        <cfvo type="num" val="3"/>
        <cfvo type="num" val="5"/>
        <color rgb="FF92D050"/>
        <color rgb="FFFFEB84"/>
        <color rgb="FFFF0000"/>
      </colorScale>
    </cfRule>
    <cfRule type="colorScale" priority="21">
      <colorScale>
        <cfvo type="num" val="1"/>
        <cfvo type="num" val="5"/>
        <color rgb="FF92D050"/>
        <color rgb="FFFF0000"/>
      </colorScale>
    </cfRule>
    <cfRule type="colorScale" priority="22">
      <colorScale>
        <cfvo type="num" val="1"/>
        <cfvo type="num" val="5"/>
        <color rgb="FF92D050"/>
        <color rgb="FFFF0000"/>
      </colorScale>
    </cfRule>
  </conditionalFormatting>
  <conditionalFormatting sqref="E6">
    <cfRule type="colorScale" priority="17">
      <colorScale>
        <cfvo type="num" val="1"/>
        <cfvo type="num" val="3"/>
        <cfvo type="num" val="5"/>
        <color rgb="FF92D050"/>
        <color rgb="FFFFEB84"/>
        <color rgb="FFFF0000"/>
      </colorScale>
    </cfRule>
  </conditionalFormatting>
  <conditionalFormatting sqref="G6">
    <cfRule type="expression" dxfId="22" priority="16">
      <formula>COUNTIF(G6,"Flagged for Action")</formula>
    </cfRule>
  </conditionalFormatting>
  <conditionalFormatting sqref="G5">
    <cfRule type="expression" dxfId="21" priority="11">
      <formula>IF(E5&gt;3,"Flagged for Action",IF(E5&gt;=1, "Adequately Addressed","-"))</formula>
    </cfRule>
    <cfRule type="expression" priority="12">
      <formula>IF(E5&gt;3,"Flagged for Action",IF(E5&gt;=1, "Adequately Addressed","-"))</formula>
    </cfRule>
    <cfRule type="colorScale" priority="13">
      <colorScale>
        <cfvo type="num" val="1"/>
        <cfvo type="num" val="3"/>
        <cfvo type="num" val="5"/>
        <color rgb="FF92D050"/>
        <color rgb="FFFFEB84"/>
        <color rgb="FFFF0000"/>
      </colorScale>
    </cfRule>
    <cfRule type="colorScale" priority="14">
      <colorScale>
        <cfvo type="num" val="1"/>
        <cfvo type="num" val="5"/>
        <color rgb="FF92D050"/>
        <color rgb="FFFF0000"/>
      </colorScale>
    </cfRule>
    <cfRule type="colorScale" priority="15">
      <colorScale>
        <cfvo type="num" val="1"/>
        <cfvo type="num" val="5"/>
        <color rgb="FF92D050"/>
        <color rgb="FFFF0000"/>
      </colorScale>
    </cfRule>
  </conditionalFormatting>
  <conditionalFormatting sqref="E5">
    <cfRule type="colorScale" priority="10">
      <colorScale>
        <cfvo type="num" val="1"/>
        <cfvo type="num" val="3"/>
        <cfvo type="num" val="5"/>
        <color rgb="FF92D050"/>
        <color rgb="FFFFEB84"/>
        <color rgb="FFFF0000"/>
      </colorScale>
    </cfRule>
  </conditionalFormatting>
  <conditionalFormatting sqref="G5">
    <cfRule type="expression" dxfId="20" priority="9">
      <formula>COUNTIF(G5,"Flagged for Action")</formula>
    </cfRule>
  </conditionalFormatting>
  <conditionalFormatting sqref="B3">
    <cfRule type="duplicateValues" dxfId="19" priority="8"/>
  </conditionalFormatting>
  <conditionalFormatting sqref="G3">
    <cfRule type="expression" dxfId="18" priority="3">
      <formula>IF(E3&gt;3,"Flagged for Action",IF(E3&gt;=1, "Adequately Addressed","-"))</formula>
    </cfRule>
    <cfRule type="expression" priority="4">
      <formula>IF(E3&gt;3,"Flagged for Action",IF(E3&gt;=1, "Adequately Addressed","-"))</formula>
    </cfRule>
    <cfRule type="colorScale" priority="5">
      <colorScale>
        <cfvo type="num" val="1"/>
        <cfvo type="num" val="3"/>
        <cfvo type="num" val="5"/>
        <color rgb="FF92D050"/>
        <color rgb="FFFFEB84"/>
        <color rgb="FFFF0000"/>
      </colorScale>
    </cfRule>
    <cfRule type="colorScale" priority="6">
      <colorScale>
        <cfvo type="num" val="1"/>
        <cfvo type="num" val="5"/>
        <color rgb="FF92D050"/>
        <color rgb="FFFF0000"/>
      </colorScale>
    </cfRule>
    <cfRule type="colorScale" priority="7">
      <colorScale>
        <cfvo type="num" val="1"/>
        <cfvo type="num" val="5"/>
        <color rgb="FF92D050"/>
        <color rgb="FFFF0000"/>
      </colorScale>
    </cfRule>
  </conditionalFormatting>
  <conditionalFormatting sqref="E3">
    <cfRule type="colorScale" priority="2">
      <colorScale>
        <cfvo type="num" val="1"/>
        <cfvo type="num" val="3"/>
        <cfvo type="num" val="5"/>
        <color rgb="FF92D050"/>
        <color rgb="FFFFEB84"/>
        <color rgb="FFFF0000"/>
      </colorScale>
    </cfRule>
  </conditionalFormatting>
  <conditionalFormatting sqref="G3">
    <cfRule type="expression" dxfId="17" priority="1">
      <formula>COUNTIF(G3,"Flagged for Action")</formula>
    </cfRule>
  </conditionalFormatting>
  <conditionalFormatting sqref="B5 B7:B8">
    <cfRule type="duplicateValues" dxfId="16" priority="192"/>
  </conditionalFormatting>
  <hyperlinks>
    <hyperlink ref="B10" location="Homepage!A1" display="Homepage"/>
    <hyperlink ref="F10" location="'Master Risk Assmnt'!A1" display="Next Sheet"/>
    <hyperlink ref="G1" location="Homepage!A1" display="Homepage"/>
  </hyperlinks>
  <pageMargins left="0.7" right="0.7" top="0.75" bottom="0.75" header="0.3" footer="0.3"/>
  <pageSetup paperSize="9" scale="86"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'Data Validation '!$K$41:$K$46</xm:f>
          </x14:formula1>
          <xm:sqref>C6</xm:sqref>
        </x14:dataValidation>
        <x14:dataValidation type="list" allowBlank="1" showInputMessage="1" showErrorMessage="1">
          <x14:formula1>
            <xm:f>'Data Validation '!$A$3:$A$5</xm:f>
          </x14:formula1>
          <xm:sqref>C3:C5 C7</xm:sqref>
        </x14:dataValidation>
        <x14:dataValidation type="list" allowBlank="1" showInputMessage="1" showErrorMessage="1">
          <x14:formula1>
            <xm:f>'Data Validation '!$H$18:$H$23</xm:f>
          </x14:formula1>
          <xm:sqref>C8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3"/>
  <sheetViews>
    <sheetView zoomScale="82" zoomScaleNormal="82" workbookViewId="0">
      <selection activeCell="B6" sqref="B6"/>
    </sheetView>
  </sheetViews>
  <sheetFormatPr defaultRowHeight="60" customHeight="1" x14ac:dyDescent="0.25"/>
  <cols>
    <col min="1" max="1" width="6.7109375" style="6" customWidth="1"/>
    <col min="2" max="2" width="48.85546875" style="7" customWidth="1"/>
    <col min="3" max="3" width="24.5703125" style="7" bestFit="1" customWidth="1"/>
    <col min="4" max="4" width="21.85546875" style="7" customWidth="1"/>
    <col min="5" max="5" width="25.28515625" style="8" customWidth="1"/>
    <col min="6" max="6" width="6.42578125" style="3" customWidth="1"/>
    <col min="7" max="7" width="16" style="3" customWidth="1"/>
    <col min="8" max="8" width="13.85546875" style="5" customWidth="1"/>
    <col min="9" max="9" width="17.140625" style="5" bestFit="1" customWidth="1"/>
    <col min="10" max="10" width="12.42578125" style="5" customWidth="1"/>
    <col min="11" max="11" width="21.7109375" style="3" customWidth="1"/>
    <col min="12" max="12" width="16.28515625" style="3" customWidth="1"/>
    <col min="13" max="13" width="30" style="3" customWidth="1"/>
    <col min="14" max="14" width="17.85546875" style="3" customWidth="1"/>
    <col min="15" max="16384" width="9.140625" style="3"/>
  </cols>
  <sheetData>
    <row r="1" spans="1:14" ht="60" customHeight="1" x14ac:dyDescent="0.25">
      <c r="A1" s="122" t="s">
        <v>499</v>
      </c>
      <c r="B1" s="122"/>
      <c r="C1" s="122"/>
      <c r="D1" s="122"/>
      <c r="E1" s="122"/>
      <c r="F1" s="122"/>
      <c r="G1" s="122"/>
      <c r="H1" s="122"/>
      <c r="I1" s="122"/>
      <c r="J1" s="122"/>
      <c r="K1" s="122"/>
      <c r="L1" s="122"/>
      <c r="M1" s="122"/>
      <c r="N1" s="44" t="s">
        <v>449</v>
      </c>
    </row>
    <row r="2" spans="1:14" ht="62.25" customHeight="1" x14ac:dyDescent="0.25">
      <c r="A2" s="136" t="s">
        <v>266</v>
      </c>
      <c r="B2" s="136" t="s">
        <v>224</v>
      </c>
      <c r="C2" s="147" t="s">
        <v>432</v>
      </c>
      <c r="D2" s="140" t="s">
        <v>481</v>
      </c>
      <c r="E2" s="138" t="s">
        <v>482</v>
      </c>
      <c r="F2" s="134"/>
      <c r="G2" s="142" t="s">
        <v>268</v>
      </c>
      <c r="H2" s="128" t="s">
        <v>476</v>
      </c>
      <c r="I2" s="129"/>
      <c r="J2" s="130"/>
      <c r="K2" s="124" t="s">
        <v>489</v>
      </c>
      <c r="L2" s="124"/>
      <c r="M2" s="124"/>
      <c r="N2" s="47"/>
    </row>
    <row r="3" spans="1:14" ht="93.75" customHeight="1" x14ac:dyDescent="0.25">
      <c r="A3" s="137"/>
      <c r="B3" s="137"/>
      <c r="C3" s="148"/>
      <c r="D3" s="141"/>
      <c r="E3" s="139"/>
      <c r="F3" s="135"/>
      <c r="G3" s="143"/>
      <c r="H3" s="131"/>
      <c r="I3" s="132"/>
      <c r="J3" s="133"/>
      <c r="K3" s="127" t="s">
        <v>490</v>
      </c>
      <c r="L3" s="123" t="s">
        <v>498</v>
      </c>
      <c r="M3" s="123" t="s">
        <v>500</v>
      </c>
      <c r="N3" s="47"/>
    </row>
    <row r="4" spans="1:14" ht="60.75" customHeight="1" x14ac:dyDescent="0.25">
      <c r="A4" s="144" t="s">
        <v>269</v>
      </c>
      <c r="B4" s="145"/>
      <c r="C4" s="145"/>
      <c r="D4" s="145"/>
      <c r="E4" s="146"/>
      <c r="F4" s="135"/>
      <c r="G4" s="88">
        <f>IFERROR(AVERAGEIF(G5:G19,"&lt;&gt;0"),0)</f>
        <v>0</v>
      </c>
      <c r="H4" s="89" t="str">
        <f>IF(G4&gt;=8,"High Risk","-")</f>
        <v>-</v>
      </c>
      <c r="I4" s="90" t="str">
        <f>IF(AND(G4&gt;=4,G4&lt;8),"Moderate Risk","-")</f>
        <v>-</v>
      </c>
      <c r="J4" s="91" t="str">
        <f>IF(AND(G4&gt;0,G4&lt;4),"Low Risk","-")</f>
        <v>-</v>
      </c>
      <c r="K4" s="127"/>
      <c r="L4" s="123"/>
      <c r="M4" s="123"/>
      <c r="N4" s="47"/>
    </row>
    <row r="5" spans="1:14" s="4" customFormat="1" ht="60" customHeight="1" x14ac:dyDescent="0.25">
      <c r="A5" s="48">
        <v>1</v>
      </c>
      <c r="B5" s="49" t="s">
        <v>225</v>
      </c>
      <c r="C5" s="92" t="str">
        <f>'Master Risk Screening '!C4</f>
        <v>No</v>
      </c>
      <c r="D5" s="93">
        <f>VALUE('Master Risk Screening '!E4)</f>
        <v>0</v>
      </c>
      <c r="E5" s="93" t="str">
        <f>IF(D5=0,"0",(AVERAGEIF('P1'!$E$3:$E$70,"&lt;&gt;0")))</f>
        <v>0</v>
      </c>
      <c r="F5" s="135"/>
      <c r="G5" s="94">
        <f t="shared" ref="G5:G19" si="0">E5*D5</f>
        <v>0</v>
      </c>
      <c r="H5" s="95" t="str">
        <f>IF(G5&gt;=8,"High Risk","-")</f>
        <v>-</v>
      </c>
      <c r="I5" s="95" t="str">
        <f>IF(AND(G5&gt;=4,G5&lt;8),"Moderate Risk","-")</f>
        <v>-</v>
      </c>
      <c r="J5" s="95" t="str">
        <f>IF(AND(G5&gt;0,G5&lt;4),"Low Risk","-")</f>
        <v>-</v>
      </c>
      <c r="K5" s="96" t="str">
        <f>IF(COUNTIF('P1'!G3:G42,"Flagged for Action"),"Flagged for Action","-")</f>
        <v>-</v>
      </c>
      <c r="L5" s="96">
        <f>COUNTIF('P1'!G3:G42,"Flagged for Action")</f>
        <v>0</v>
      </c>
      <c r="M5" s="50"/>
      <c r="N5" s="51"/>
    </row>
    <row r="6" spans="1:14" ht="60" customHeight="1" x14ac:dyDescent="0.25">
      <c r="A6" s="48">
        <v>2</v>
      </c>
      <c r="B6" s="49" t="s">
        <v>491</v>
      </c>
      <c r="C6" s="92" t="str">
        <f>'Master Risk Screening '!C9</f>
        <v>No</v>
      </c>
      <c r="D6" s="93">
        <f>VALUE('Master Risk Screening '!E9)</f>
        <v>0</v>
      </c>
      <c r="E6" s="93" t="str">
        <f>IF(D6=0,"0",(AVERAGEIF('P2'!$E$3:$E$101,"&lt;&gt;0")))</f>
        <v>0</v>
      </c>
      <c r="F6" s="135"/>
      <c r="G6" s="94">
        <f t="shared" si="0"/>
        <v>0</v>
      </c>
      <c r="H6" s="95" t="str">
        <f>IF(G6&gt;=8,"High Risk","-")</f>
        <v>-</v>
      </c>
      <c r="I6" s="95" t="str">
        <f t="shared" ref="I6:I19" si="1">IF(AND(G6&gt;=4,G6&lt;8),"Moderate Risk","-")</f>
        <v>-</v>
      </c>
      <c r="J6" s="95" t="str">
        <f t="shared" ref="J6:J19" si="2">IF(AND(G6&gt;0,G6&lt;4),"Low Risk","-")</f>
        <v>-</v>
      </c>
      <c r="K6" s="96" t="str">
        <f>IF(COUNTIF('P2'!G3:G26,"Flagged for Action"),"Flagged for Action","-")</f>
        <v>-</v>
      </c>
      <c r="L6" s="96">
        <f>COUNTIF('P2'!G3:G26,"Flagged for Action")</f>
        <v>0</v>
      </c>
      <c r="M6" s="52"/>
      <c r="N6" s="47"/>
    </row>
    <row r="7" spans="1:14" ht="60" customHeight="1" x14ac:dyDescent="0.25">
      <c r="A7" s="48">
        <v>3</v>
      </c>
      <c r="B7" s="49" t="s">
        <v>492</v>
      </c>
      <c r="C7" s="92" t="str">
        <f>'Master Risk Screening '!C13</f>
        <v>No</v>
      </c>
      <c r="D7" s="93">
        <f>VALUE('Master Risk Screening '!E13)</f>
        <v>0</v>
      </c>
      <c r="E7" s="93" t="str">
        <f>IF(D7=0,"0",(AVERAGEIF('P3'!$E$3:$E$91,"&lt;&gt;0")))</f>
        <v>0</v>
      </c>
      <c r="F7" s="135"/>
      <c r="G7" s="94">
        <f t="shared" si="0"/>
        <v>0</v>
      </c>
      <c r="H7" s="95" t="str">
        <f t="shared" ref="H7:H19" si="3">IF(G7&gt;=8,"High Risk","-")</f>
        <v>-</v>
      </c>
      <c r="I7" s="95" t="str">
        <f t="shared" si="1"/>
        <v>-</v>
      </c>
      <c r="J7" s="95" t="str">
        <f t="shared" si="2"/>
        <v>-</v>
      </c>
      <c r="K7" s="96" t="str">
        <f>IF(COUNTIF('P3'!G3:G17,"Flagged for Action"),"Flagged for Action","-")</f>
        <v>-</v>
      </c>
      <c r="L7" s="96">
        <f>COUNTIF('P3'!G3:G17,"Flagged for Action")</f>
        <v>0</v>
      </c>
      <c r="M7" s="53"/>
      <c r="N7" s="47"/>
    </row>
    <row r="8" spans="1:14" ht="60" customHeight="1" x14ac:dyDescent="0.25">
      <c r="A8" s="48">
        <v>4</v>
      </c>
      <c r="B8" s="49" t="s">
        <v>226</v>
      </c>
      <c r="C8" s="92" t="str">
        <f>'Master Risk Screening '!C17</f>
        <v>No</v>
      </c>
      <c r="D8" s="93">
        <f>VALUE('Master Risk Screening '!E17)</f>
        <v>0</v>
      </c>
      <c r="E8" s="93" t="str">
        <f>IF(D8=0,"0",(AVERAGEIF('P4'!$E$3:$E$88,"&lt;&gt;0")))</f>
        <v>0</v>
      </c>
      <c r="F8" s="135"/>
      <c r="G8" s="94">
        <f t="shared" si="0"/>
        <v>0</v>
      </c>
      <c r="H8" s="95" t="str">
        <f t="shared" si="3"/>
        <v>-</v>
      </c>
      <c r="I8" s="95" t="str">
        <f t="shared" si="1"/>
        <v>-</v>
      </c>
      <c r="J8" s="95" t="str">
        <f t="shared" si="2"/>
        <v>-</v>
      </c>
      <c r="K8" s="96" t="str">
        <f>IF(COUNTIF('P4'!G3:G27,"Flagged for Action"),"Flagged for Action","-")</f>
        <v>-</v>
      </c>
      <c r="L8" s="96">
        <f>COUNTIF('P4'!G3:G27,"Flagged for Action")</f>
        <v>0</v>
      </c>
      <c r="M8" s="53"/>
      <c r="N8" s="47"/>
    </row>
    <row r="9" spans="1:14" s="5" customFormat="1" ht="60" customHeight="1" x14ac:dyDescent="0.25">
      <c r="A9" s="48">
        <v>5</v>
      </c>
      <c r="B9" s="49" t="s">
        <v>493</v>
      </c>
      <c r="C9" s="92" t="str">
        <f>'Master Risk Screening '!C22</f>
        <v>No</v>
      </c>
      <c r="D9" s="93">
        <f>VALUE('Master Risk Screening '!E22)</f>
        <v>0</v>
      </c>
      <c r="E9" s="93" t="str">
        <f>IF(D9=0,"0",AVERAGEIF('P5'!$E$3:$E$84,"&lt;&gt;0"))</f>
        <v>0</v>
      </c>
      <c r="F9" s="135"/>
      <c r="G9" s="94">
        <f t="shared" si="0"/>
        <v>0</v>
      </c>
      <c r="H9" s="95" t="str">
        <f t="shared" si="3"/>
        <v>-</v>
      </c>
      <c r="I9" s="95" t="str">
        <f t="shared" si="1"/>
        <v>-</v>
      </c>
      <c r="J9" s="95" t="str">
        <f t="shared" si="2"/>
        <v>-</v>
      </c>
      <c r="K9" s="96" t="str">
        <f>IF(COUNTIF('P5'!G3:G18,"Flagged for Action"),"Flagged for Action","-")</f>
        <v>-</v>
      </c>
      <c r="L9" s="96">
        <f>COUNTIF('P5'!G3:G18,"Flagged for Action")</f>
        <v>0</v>
      </c>
      <c r="M9" s="54"/>
      <c r="N9" s="55"/>
    </row>
    <row r="10" spans="1:14" s="5" customFormat="1" ht="60" customHeight="1" x14ac:dyDescent="0.25">
      <c r="A10" s="48">
        <v>6</v>
      </c>
      <c r="B10" s="49" t="s">
        <v>227</v>
      </c>
      <c r="C10" s="92" t="str">
        <f>'Master Risk Screening '!C28</f>
        <v>No</v>
      </c>
      <c r="D10" s="93">
        <f>VALUE('Master Risk Screening '!E28)</f>
        <v>0</v>
      </c>
      <c r="E10" s="93" t="str">
        <f>IF(D10=0,"0",(AVERAGEIF('P6'!$E$3:$E$91,"&lt;&gt;0")))</f>
        <v>0</v>
      </c>
      <c r="F10" s="135"/>
      <c r="G10" s="94">
        <f t="shared" si="0"/>
        <v>0</v>
      </c>
      <c r="H10" s="95" t="str">
        <f t="shared" si="3"/>
        <v>-</v>
      </c>
      <c r="I10" s="95" t="str">
        <f t="shared" si="1"/>
        <v>-</v>
      </c>
      <c r="J10" s="95" t="str">
        <f>IF(AND(G10&gt;0,G10&lt;4),"Low Risk","-")</f>
        <v>-</v>
      </c>
      <c r="K10" s="96" t="str">
        <f>IF(COUNTIF('P6'!G3:G10,"Flagged for Action"),"Flagged for Action","-")</f>
        <v>-</v>
      </c>
      <c r="L10" s="96">
        <f>COUNTIF('P6'!G3:G10,"Flagged for Action")</f>
        <v>0</v>
      </c>
      <c r="M10" s="54"/>
      <c r="N10" s="55"/>
    </row>
    <row r="11" spans="1:14" s="5" customFormat="1" ht="60" customHeight="1" x14ac:dyDescent="0.25">
      <c r="A11" s="48">
        <v>7</v>
      </c>
      <c r="B11" s="49" t="s">
        <v>81</v>
      </c>
      <c r="C11" s="92" t="str">
        <f>'Master Risk Screening '!C32</f>
        <v>No</v>
      </c>
      <c r="D11" s="93">
        <f>VALUE('Master Risk Screening '!E32)</f>
        <v>0</v>
      </c>
      <c r="E11" s="93" t="str">
        <f>IF(D11=0,"0",(AVERAGEIF('P7'!$E$3:$E$95,"&lt;&gt;0")))</f>
        <v>0</v>
      </c>
      <c r="F11" s="135"/>
      <c r="G11" s="94">
        <f t="shared" si="0"/>
        <v>0</v>
      </c>
      <c r="H11" s="95" t="str">
        <f t="shared" si="3"/>
        <v>-</v>
      </c>
      <c r="I11" s="95" t="str">
        <f t="shared" si="1"/>
        <v>-</v>
      </c>
      <c r="J11" s="95" t="str">
        <f t="shared" si="2"/>
        <v>-</v>
      </c>
      <c r="K11" s="96" t="str">
        <f>IF(COUNTIF('P7'!G3:G12,"Flagged for Action"),"Flagged for Action","-")</f>
        <v>-</v>
      </c>
      <c r="L11" s="96">
        <f>COUNTIF('P7'!G3:G12,"Flagged for Action")</f>
        <v>0</v>
      </c>
      <c r="M11" s="54"/>
      <c r="N11" s="55"/>
    </row>
    <row r="12" spans="1:14" s="5" customFormat="1" ht="60" customHeight="1" x14ac:dyDescent="0.25">
      <c r="A12" s="48">
        <v>8</v>
      </c>
      <c r="B12" s="49" t="s">
        <v>494</v>
      </c>
      <c r="C12" s="92" t="str">
        <f>'Master Risk Screening '!C38</f>
        <v>No</v>
      </c>
      <c r="D12" s="93">
        <f>VALUE('Master Risk Screening '!E38)</f>
        <v>0</v>
      </c>
      <c r="E12" s="93" t="str">
        <f>IF(D12=0,"0",(AVERAGEIF('P8'!$E$3:$E$95,"&lt;&gt;0")))</f>
        <v>0</v>
      </c>
      <c r="F12" s="135"/>
      <c r="G12" s="94">
        <f t="shared" si="0"/>
        <v>0</v>
      </c>
      <c r="H12" s="95" t="str">
        <f t="shared" si="3"/>
        <v>-</v>
      </c>
      <c r="I12" s="95" t="str">
        <f t="shared" si="1"/>
        <v>-</v>
      </c>
      <c r="J12" s="95" t="str">
        <f t="shared" si="2"/>
        <v>-</v>
      </c>
      <c r="K12" s="96" t="str">
        <f>IF(COUNTIF('P8'!G3:G8,"Flagged for Action"),"Flagged for Action","-")</f>
        <v>-</v>
      </c>
      <c r="L12" s="96">
        <f>COUNTIF('P8'!G3:G8,"Flagged for Action")</f>
        <v>0</v>
      </c>
      <c r="M12" s="54"/>
      <c r="N12" s="55"/>
    </row>
    <row r="13" spans="1:14" s="5" customFormat="1" ht="60" customHeight="1" x14ac:dyDescent="0.25">
      <c r="A13" s="48">
        <v>9</v>
      </c>
      <c r="B13" s="49" t="s">
        <v>495</v>
      </c>
      <c r="C13" s="92" t="str">
        <f>'Master Risk Screening '!C42</f>
        <v>No</v>
      </c>
      <c r="D13" s="93">
        <f>VALUE('Master Risk Screening '!E42)</f>
        <v>0</v>
      </c>
      <c r="E13" s="93" t="str">
        <f>IF(D13=0,"0",(AVERAGEIF('P9'!$E$3:$E$91,"&lt;&gt;0")))</f>
        <v>0</v>
      </c>
      <c r="F13" s="135"/>
      <c r="G13" s="94">
        <f t="shared" si="0"/>
        <v>0</v>
      </c>
      <c r="H13" s="95" t="str">
        <f t="shared" si="3"/>
        <v>-</v>
      </c>
      <c r="I13" s="95" t="str">
        <f t="shared" si="1"/>
        <v>-</v>
      </c>
      <c r="J13" s="95" t="str">
        <f t="shared" si="2"/>
        <v>-</v>
      </c>
      <c r="K13" s="96" t="str">
        <f>IF(COUNTIF('P9'!G3:G19,"Flagged for Action"),"Flagged for Action","-")</f>
        <v>-</v>
      </c>
      <c r="L13" s="96">
        <f>COUNTIF('P9'!G3:G19,"Flagged for Action")</f>
        <v>0</v>
      </c>
      <c r="M13" s="54"/>
      <c r="N13" s="55"/>
    </row>
    <row r="14" spans="1:14" s="5" customFormat="1" ht="60" customHeight="1" x14ac:dyDescent="0.25">
      <c r="A14" s="48">
        <v>10</v>
      </c>
      <c r="B14" s="49" t="s">
        <v>228</v>
      </c>
      <c r="C14" s="92" t="str">
        <f>'Master Risk Screening '!C48</f>
        <v>No</v>
      </c>
      <c r="D14" s="93">
        <f>VALUE('Master Risk Screening '!E48)</f>
        <v>0</v>
      </c>
      <c r="E14" s="93" t="str">
        <f>IF(D14=0,"0",(AVERAGEIF('P10'!$E$3:$E$78,"&lt;&gt;0")))</f>
        <v>0</v>
      </c>
      <c r="F14" s="135"/>
      <c r="G14" s="94">
        <f t="shared" si="0"/>
        <v>0</v>
      </c>
      <c r="H14" s="95" t="str">
        <f t="shared" si="3"/>
        <v>-</v>
      </c>
      <c r="I14" s="95" t="str">
        <f t="shared" si="1"/>
        <v>-</v>
      </c>
      <c r="J14" s="95" t="str">
        <f t="shared" si="2"/>
        <v>-</v>
      </c>
      <c r="K14" s="96" t="str">
        <f>IF(COUNTIF('P10'!G3:G10,"Flagged for Action"),"Flagged for Action","-")</f>
        <v>-</v>
      </c>
      <c r="L14" s="96">
        <f>COUNTIF('P10'!G3:G10,"Flagged for Action")</f>
        <v>0</v>
      </c>
      <c r="M14" s="54"/>
      <c r="N14" s="55"/>
    </row>
    <row r="15" spans="1:14" s="5" customFormat="1" ht="60" customHeight="1" x14ac:dyDescent="0.25">
      <c r="A15" s="48">
        <v>11</v>
      </c>
      <c r="B15" s="49" t="s">
        <v>0</v>
      </c>
      <c r="C15" s="92" t="str">
        <f>'Master Risk Screening '!C53</f>
        <v>No</v>
      </c>
      <c r="D15" s="93">
        <f>VALUE('Master Risk Screening '!E53)</f>
        <v>0</v>
      </c>
      <c r="E15" s="93" t="str">
        <f>IF(D15=0,"0",(AVERAGEIF('P11'!$E$3:$E$93,"&lt;&gt;0")))</f>
        <v>0</v>
      </c>
      <c r="F15" s="135"/>
      <c r="G15" s="94">
        <f t="shared" si="0"/>
        <v>0</v>
      </c>
      <c r="H15" s="95" t="str">
        <f t="shared" si="3"/>
        <v>-</v>
      </c>
      <c r="I15" s="95" t="str">
        <f t="shared" si="1"/>
        <v>-</v>
      </c>
      <c r="J15" s="95" t="str">
        <f t="shared" si="2"/>
        <v>-</v>
      </c>
      <c r="K15" s="96" t="str">
        <f>IF(COUNTIF('P11'!G3:G9,"Flagged for Action"),"Flagged for Action","-")</f>
        <v>-</v>
      </c>
      <c r="L15" s="96">
        <f>COUNTIF('P11'!G3:G9,"Flagged for Action")</f>
        <v>0</v>
      </c>
      <c r="M15" s="54"/>
      <c r="N15" s="55"/>
    </row>
    <row r="16" spans="1:14" s="5" customFormat="1" ht="60" customHeight="1" x14ac:dyDescent="0.25">
      <c r="A16" s="48">
        <v>12</v>
      </c>
      <c r="B16" s="49" t="s">
        <v>100</v>
      </c>
      <c r="C16" s="92" t="str">
        <f>'Master Risk Screening '!C58</f>
        <v>No</v>
      </c>
      <c r="D16" s="93">
        <f>VALUE('Master Risk Screening '!E58)</f>
        <v>0</v>
      </c>
      <c r="E16" s="93" t="str">
        <f>IF(D16=0,"0",(AVERAGEIF('P12'!$E$3:$E$96,"&lt;&gt;0")))</f>
        <v>0</v>
      </c>
      <c r="F16" s="135"/>
      <c r="G16" s="94">
        <f t="shared" si="0"/>
        <v>0</v>
      </c>
      <c r="H16" s="95" t="str">
        <f t="shared" si="3"/>
        <v>-</v>
      </c>
      <c r="I16" s="95" t="str">
        <f t="shared" si="1"/>
        <v>-</v>
      </c>
      <c r="J16" s="95" t="str">
        <f t="shared" si="2"/>
        <v>-</v>
      </c>
      <c r="K16" s="96" t="str">
        <f>IF(COUNTIF('P12'!G3:G7,"Flagged for Action"),"Flagged for Action","-")</f>
        <v>-</v>
      </c>
      <c r="L16" s="96">
        <f>COUNTIF('P12'!G3:G7,"Flagged for Action")</f>
        <v>0</v>
      </c>
      <c r="M16" s="54"/>
      <c r="N16" s="55"/>
    </row>
    <row r="17" spans="1:14" s="5" customFormat="1" ht="60" customHeight="1" x14ac:dyDescent="0.25">
      <c r="A17" s="48">
        <v>13</v>
      </c>
      <c r="B17" s="49" t="s">
        <v>229</v>
      </c>
      <c r="C17" s="92" t="str">
        <f>'Master Risk Screening '!C65</f>
        <v>No</v>
      </c>
      <c r="D17" s="93">
        <f>VALUE('Master Risk Screening '!E65)</f>
        <v>0</v>
      </c>
      <c r="E17" s="93" t="str">
        <f>IF(D17=0,"0",(AVERAGEIF('P13'!$E$3:$E$104,"&lt;&gt;0")))</f>
        <v>0</v>
      </c>
      <c r="F17" s="135"/>
      <c r="G17" s="94">
        <f t="shared" si="0"/>
        <v>0</v>
      </c>
      <c r="H17" s="95" t="str">
        <f>IF(G17&gt;=8,"High Risk","-")</f>
        <v>-</v>
      </c>
      <c r="I17" s="95" t="str">
        <f t="shared" si="1"/>
        <v>-</v>
      </c>
      <c r="J17" s="95" t="str">
        <f t="shared" si="2"/>
        <v>-</v>
      </c>
      <c r="K17" s="96" t="str">
        <f>IF(COUNTIF('P13'!G3:G7,"Flagged for Action"),"Flagged for Action","-")</f>
        <v>-</v>
      </c>
      <c r="L17" s="96">
        <f>COUNTIF('P13'!G3:G7,"Flagged for Action")</f>
        <v>0</v>
      </c>
      <c r="M17" s="54"/>
      <c r="N17" s="55"/>
    </row>
    <row r="18" spans="1:14" s="5" customFormat="1" ht="60" customHeight="1" x14ac:dyDescent="0.25">
      <c r="A18" s="48">
        <v>14</v>
      </c>
      <c r="B18" s="49" t="s">
        <v>496</v>
      </c>
      <c r="C18" s="92" t="str">
        <f>'Master Risk Screening '!C72</f>
        <v>No</v>
      </c>
      <c r="D18" s="93">
        <f>VALUE('Master Risk Screening '!E72)</f>
        <v>0</v>
      </c>
      <c r="E18" s="93" t="str">
        <f>IF(D18=0,"0",(AVERAGEIF('P14'!$E$3:$E$103,"&lt;&gt;0")))</f>
        <v>0</v>
      </c>
      <c r="F18" s="135"/>
      <c r="G18" s="94">
        <f t="shared" si="0"/>
        <v>0</v>
      </c>
      <c r="H18" s="95" t="str">
        <f t="shared" si="3"/>
        <v>-</v>
      </c>
      <c r="I18" s="95" t="str">
        <f t="shared" si="1"/>
        <v>-</v>
      </c>
      <c r="J18" s="95" t="str">
        <f t="shared" si="2"/>
        <v>-</v>
      </c>
      <c r="K18" s="96" t="str">
        <f>IF(COUNTIF('P14'!G3:G7,"Flagged for Action"),"Flagged for Action","-")</f>
        <v>-</v>
      </c>
      <c r="L18" s="96">
        <f>COUNTIF('P14'!G3:G7,"Flagged for Action")</f>
        <v>0</v>
      </c>
      <c r="M18" s="54"/>
      <c r="N18" s="55"/>
    </row>
    <row r="19" spans="1:14" s="5" customFormat="1" ht="60" customHeight="1" x14ac:dyDescent="0.25">
      <c r="A19" s="48">
        <v>15</v>
      </c>
      <c r="B19" s="49" t="s">
        <v>497</v>
      </c>
      <c r="C19" s="92" t="str">
        <f>'Master Risk Screening '!C75</f>
        <v>No</v>
      </c>
      <c r="D19" s="93">
        <f>VALUE('Master Risk Screening '!E75)</f>
        <v>0</v>
      </c>
      <c r="E19" s="93" t="str">
        <f>IF(D19=0,"0",(AVERAGEIF('P15'!$E$4:$E$101,"&lt;&gt;0")))</f>
        <v>0</v>
      </c>
      <c r="F19" s="135"/>
      <c r="G19" s="94">
        <f t="shared" si="0"/>
        <v>0</v>
      </c>
      <c r="H19" s="95" t="str">
        <f t="shared" si="3"/>
        <v>-</v>
      </c>
      <c r="I19" s="95" t="str">
        <f t="shared" si="1"/>
        <v>-</v>
      </c>
      <c r="J19" s="95" t="str">
        <f t="shared" si="2"/>
        <v>-</v>
      </c>
      <c r="K19" s="96" t="str">
        <f>IF(COUNTIF('P15'!G4:G8,"Flagged for Action"),"Flagged for Action","-")</f>
        <v>-</v>
      </c>
      <c r="L19" s="96">
        <f>COUNTIF('P15'!G4:G8,"Flagged for Action")</f>
        <v>0</v>
      </c>
      <c r="M19" s="54"/>
      <c r="N19" s="55"/>
    </row>
    <row r="20" spans="1:14" ht="25.5" customHeight="1" x14ac:dyDescent="0.25">
      <c r="A20" s="125"/>
      <c r="B20" s="126"/>
      <c r="C20" s="126"/>
      <c r="D20" s="126"/>
      <c r="E20" s="126"/>
      <c r="F20" s="126"/>
      <c r="G20" s="126"/>
      <c r="H20" s="126"/>
      <c r="I20" s="126"/>
      <c r="J20" s="126"/>
      <c r="K20" s="126"/>
      <c r="L20" s="126"/>
      <c r="M20" s="126"/>
    </row>
    <row r="21" spans="1:14" ht="60" customHeight="1" x14ac:dyDescent="0.25">
      <c r="C21" s="19" t="s">
        <v>449</v>
      </c>
      <c r="D21" s="3"/>
      <c r="E21" s="3"/>
    </row>
    <row r="23" spans="1:14" ht="60" customHeight="1" x14ac:dyDescent="0.25">
      <c r="E23" s="23"/>
    </row>
  </sheetData>
  <mergeCells count="15">
    <mergeCell ref="A1:M1"/>
    <mergeCell ref="M3:M4"/>
    <mergeCell ref="K2:M2"/>
    <mergeCell ref="A20:M20"/>
    <mergeCell ref="K3:K4"/>
    <mergeCell ref="L3:L4"/>
    <mergeCell ref="H2:J3"/>
    <mergeCell ref="F2:F19"/>
    <mergeCell ref="B2:B3"/>
    <mergeCell ref="A2:A3"/>
    <mergeCell ref="E2:E3"/>
    <mergeCell ref="D2:D3"/>
    <mergeCell ref="G2:G3"/>
    <mergeCell ref="A4:E4"/>
    <mergeCell ref="C2:C3"/>
  </mergeCells>
  <hyperlinks>
    <hyperlink ref="C21:E21" location="Homepage!A1" display="Homepage"/>
    <hyperlink ref="B5" location="'P1'!A1" display="Principle 1: Compliance with the Law"/>
    <hyperlink ref="B6" location="'P2'!A1" display="Principle 2: Access and Equity"/>
    <hyperlink ref="B7" location="'P3'!A1" display="Principle 3: Marginalized and Vulnerable Groups"/>
    <hyperlink ref="B8" location="'P4'!A1" display="Principle 4: Human Rights"/>
    <hyperlink ref="B9" location="'P5'!A1" display="Principle 5: Gender Equality and Women’s Empowerment"/>
    <hyperlink ref="B10" location="'P6'!A1" display="Principle 6: Core Labour Rights"/>
    <hyperlink ref="B11" location="'P7'!A1" display="Principle 7: Indigenous Peoples"/>
    <hyperlink ref="B12" location="'P8'!A1" display="Principle 8: Involuntary Resettlement"/>
    <hyperlink ref="B13" location="'P9'!A1" display="Principle 9: Protection of Natural Habitats"/>
    <hyperlink ref="B14" location="'P10'!A1" display="Principle 10: Conservation of Biological Diversity"/>
    <hyperlink ref="B15" location="'P11'!A1" display="Principle 11: Climate Change"/>
    <hyperlink ref="B16" location="'P12'!A1" display="Principle 12: Pollution Prevention and Resource Efficiency"/>
    <hyperlink ref="B17" location="'P13'!A1" display="Principle 13: Public Health."/>
    <hyperlink ref="B18" location="'P14'!A1" display="Principle 14: Physical and Cultural Heritage"/>
    <hyperlink ref="B19" location="'P15'!A1" display="Principle 15: Lands and Soil Conservation"/>
    <hyperlink ref="N1" location="Homepage!A1" display="Homepage"/>
  </hyperlinks>
  <pageMargins left="0.7" right="0.7" top="0.75" bottom="0.75" header="0.3" footer="0.3"/>
  <pageSetup paperSize="9" scale="56"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20" id="{CC669128-DF24-42BA-9E5F-5CC1B9DFA875}">
            <xm:f>COUNTIF('P1'!G3:G42,"Flagged for Action")</xm:f>
            <x14:dxf>
              <fill>
                <patternFill>
                  <bgColor theme="5"/>
                </patternFill>
              </fill>
            </x14:dxf>
          </x14:cfRule>
          <xm:sqref>K5</xm:sqref>
        </x14:conditionalFormatting>
        <x14:conditionalFormatting xmlns:xm="http://schemas.microsoft.com/office/excel/2006/main">
          <x14:cfRule type="expression" priority="19" id="{2A4514C9-D50F-4AC6-9F2F-A7A9F09825DE}">
            <xm:f>COUNTIF('P1'!H4:H43,"Flagged for Action")</xm:f>
            <x14:dxf>
              <fill>
                <patternFill>
                  <bgColor rgb="FFFF0000"/>
                </patternFill>
              </fill>
            </x14:dxf>
          </x14:cfRule>
          <xm:sqref>L6:L19</xm:sqref>
        </x14:conditionalFormatting>
        <x14:conditionalFormatting xmlns:xm="http://schemas.microsoft.com/office/excel/2006/main">
          <x14:cfRule type="expression" priority="14" id="{CD950461-A8FA-42D6-B717-ADDC16C97803}">
            <xm:f>COUNTIF('P2'!G3:G26,"Flagged for Action")</xm:f>
            <x14:dxf>
              <fill>
                <patternFill>
                  <bgColor theme="5"/>
                </patternFill>
              </fill>
            </x14:dxf>
          </x14:cfRule>
          <xm:sqref>K6</xm:sqref>
        </x14:conditionalFormatting>
        <x14:conditionalFormatting xmlns:xm="http://schemas.microsoft.com/office/excel/2006/main">
          <x14:cfRule type="expression" priority="13" id="{CD47E1C9-E2DC-44A7-A4FC-07C02FB497D7}">
            <xm:f>COUNTIF('P3'!G3:G17,"Flagged for Action")</xm:f>
            <x14:dxf>
              <fill>
                <patternFill>
                  <bgColor theme="5"/>
                </patternFill>
              </fill>
            </x14:dxf>
          </x14:cfRule>
          <xm:sqref>K7</xm:sqref>
        </x14:conditionalFormatting>
        <x14:conditionalFormatting xmlns:xm="http://schemas.microsoft.com/office/excel/2006/main">
          <x14:cfRule type="expression" priority="12" id="{EB33FF14-34B8-4CF4-96AE-5E58388A42E5}">
            <xm:f>COUNTIF('P4'!G3:G27,"Flagged for Action")</xm:f>
            <x14:dxf>
              <fill>
                <patternFill>
                  <bgColor theme="5"/>
                </patternFill>
              </fill>
            </x14:dxf>
          </x14:cfRule>
          <xm:sqref>K8</xm:sqref>
        </x14:conditionalFormatting>
        <x14:conditionalFormatting xmlns:xm="http://schemas.microsoft.com/office/excel/2006/main">
          <x14:cfRule type="expression" priority="11" id="{AC8DCFD2-FADD-4D93-8389-EB8C8808E2B4}">
            <xm:f>COUNTIF('P5'!G3:G18,"Flagged for Action")</xm:f>
            <x14:dxf>
              <fill>
                <patternFill>
                  <bgColor theme="5"/>
                </patternFill>
              </fill>
            </x14:dxf>
          </x14:cfRule>
          <xm:sqref>K9</xm:sqref>
        </x14:conditionalFormatting>
        <x14:conditionalFormatting xmlns:xm="http://schemas.microsoft.com/office/excel/2006/main">
          <x14:cfRule type="expression" priority="10" id="{652233BD-081D-42DB-AAF1-6B5B192D9CC9}">
            <xm:f>COUNTIF('P6'!G3:G10,"Flagged for Action")</xm:f>
            <x14:dxf>
              <fill>
                <patternFill>
                  <bgColor theme="5"/>
                </patternFill>
              </fill>
            </x14:dxf>
          </x14:cfRule>
          <xm:sqref>K10</xm:sqref>
        </x14:conditionalFormatting>
        <x14:conditionalFormatting xmlns:xm="http://schemas.microsoft.com/office/excel/2006/main">
          <x14:cfRule type="expression" priority="9" id="{443F638E-F251-4927-A2C8-0A8AD6EA2BCB}">
            <xm:f>COUNTIF('P7'!G3:G12,"Flagged for Action")</xm:f>
            <x14:dxf>
              <fill>
                <patternFill>
                  <bgColor theme="5"/>
                </patternFill>
              </fill>
            </x14:dxf>
          </x14:cfRule>
          <xm:sqref>K11</xm:sqref>
        </x14:conditionalFormatting>
        <x14:conditionalFormatting xmlns:xm="http://schemas.microsoft.com/office/excel/2006/main">
          <x14:cfRule type="expression" priority="8" id="{A80FB1BC-A779-432D-BE59-058A170D45FD}">
            <xm:f>COUNTIF('P8'!G3:G8,"Flagged for Action")</xm:f>
            <x14:dxf>
              <fill>
                <patternFill>
                  <bgColor theme="5"/>
                </patternFill>
              </fill>
            </x14:dxf>
          </x14:cfRule>
          <xm:sqref>K12</xm:sqref>
        </x14:conditionalFormatting>
        <x14:conditionalFormatting xmlns:xm="http://schemas.microsoft.com/office/excel/2006/main">
          <x14:cfRule type="expression" priority="7" id="{CD114C55-5F61-4745-9C17-372EA21C7EBA}">
            <xm:f>COUNTIF('P9'!G3:G19,"Flagged for Action")</xm:f>
            <x14:dxf>
              <fill>
                <patternFill>
                  <bgColor theme="5"/>
                </patternFill>
              </fill>
            </x14:dxf>
          </x14:cfRule>
          <xm:sqref>K13</xm:sqref>
        </x14:conditionalFormatting>
        <x14:conditionalFormatting xmlns:xm="http://schemas.microsoft.com/office/excel/2006/main">
          <x14:cfRule type="expression" priority="6" id="{866724ED-5CBC-4CA2-944D-8BB8AA4E167D}">
            <xm:f>COUNTIF('P10'!G3:G10,"Flagged for Action")</xm:f>
            <x14:dxf>
              <fill>
                <patternFill>
                  <bgColor theme="5"/>
                </patternFill>
              </fill>
            </x14:dxf>
          </x14:cfRule>
          <xm:sqref>K14</xm:sqref>
        </x14:conditionalFormatting>
        <x14:conditionalFormatting xmlns:xm="http://schemas.microsoft.com/office/excel/2006/main">
          <x14:cfRule type="expression" priority="5" id="{6FD6CF3A-85B8-459D-B6BA-39200F500FE9}">
            <xm:f>COUNTIF('P11'!G3:G9,"Flagged for Action")</xm:f>
            <x14:dxf>
              <fill>
                <patternFill>
                  <bgColor theme="5"/>
                </patternFill>
              </fill>
            </x14:dxf>
          </x14:cfRule>
          <xm:sqref>K15</xm:sqref>
        </x14:conditionalFormatting>
        <x14:conditionalFormatting xmlns:xm="http://schemas.microsoft.com/office/excel/2006/main">
          <x14:cfRule type="expression" priority="4" id="{1D320A8A-A297-4CE7-BD30-C8688131100A}">
            <xm:f>COUNTIF('P12'!G3:G7,"Flagged for Action")</xm:f>
            <x14:dxf>
              <fill>
                <patternFill>
                  <bgColor theme="5"/>
                </patternFill>
              </fill>
            </x14:dxf>
          </x14:cfRule>
          <xm:sqref>K16</xm:sqref>
        </x14:conditionalFormatting>
        <x14:conditionalFormatting xmlns:xm="http://schemas.microsoft.com/office/excel/2006/main">
          <x14:cfRule type="expression" priority="2" id="{13149435-9C51-4B11-997E-3284C483D489}">
            <xm:f>COUNTIF('P14'!G3:G7,"Flagged for Action")</xm:f>
            <x14:dxf>
              <fill>
                <patternFill>
                  <bgColor theme="5"/>
                </patternFill>
              </fill>
            </x14:dxf>
          </x14:cfRule>
          <xm:sqref>K18</xm:sqref>
        </x14:conditionalFormatting>
        <x14:conditionalFormatting xmlns:xm="http://schemas.microsoft.com/office/excel/2006/main">
          <x14:cfRule type="expression" priority="191" id="{7EFCBF15-1DA8-4456-AF7D-1C93FB6583A0}">
            <xm:f>COUNTIF('P13'!G3:G7,"Flagged for Action")</xm:f>
            <x14:dxf>
              <fill>
                <patternFill>
                  <bgColor theme="5"/>
                </patternFill>
              </fill>
            </x14:dxf>
          </x14:cfRule>
          <xm:sqref>K17</xm:sqref>
        </x14:conditionalFormatting>
        <x14:conditionalFormatting xmlns:xm="http://schemas.microsoft.com/office/excel/2006/main">
          <x14:cfRule type="expression" priority="208" id="{EC5FBCE3-BD74-419B-BBE9-D35B8F076338}">
            <xm:f>COUNTIF('P15'!G4:G8,"Flagged for Action")</xm:f>
            <x14:dxf>
              <fill>
                <patternFill>
                  <bgColor theme="5"/>
                </patternFill>
              </fill>
            </x14:dxf>
          </x14:cfRule>
          <xm:sqref>K19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W104"/>
  <sheetViews>
    <sheetView topLeftCell="D61" workbookViewId="0">
      <selection activeCell="E65" sqref="E65"/>
    </sheetView>
  </sheetViews>
  <sheetFormatPr defaultRowHeight="15" x14ac:dyDescent="0.25"/>
  <cols>
    <col min="1" max="1" width="13.5703125" bestFit="1" customWidth="1"/>
    <col min="2" max="2" width="28.28515625" customWidth="1"/>
    <col min="7" max="7" width="12.5703125" customWidth="1"/>
  </cols>
  <sheetData>
    <row r="2" spans="1:19" x14ac:dyDescent="0.25">
      <c r="B2" s="2" t="s">
        <v>46</v>
      </c>
      <c r="F2" s="2" t="s">
        <v>47</v>
      </c>
      <c r="I2" s="2" t="s">
        <v>48</v>
      </c>
      <c r="L2" s="2" t="s">
        <v>49</v>
      </c>
    </row>
    <row r="3" spans="1:19" x14ac:dyDescent="0.25">
      <c r="A3" t="s">
        <v>8</v>
      </c>
      <c r="B3" t="s">
        <v>27</v>
      </c>
      <c r="F3" t="s">
        <v>150</v>
      </c>
      <c r="I3" t="s">
        <v>140</v>
      </c>
      <c r="L3" t="s">
        <v>107</v>
      </c>
      <c r="O3" t="s">
        <v>156</v>
      </c>
      <c r="S3" t="s">
        <v>221</v>
      </c>
    </row>
    <row r="4" spans="1:19" x14ac:dyDescent="0.25">
      <c r="A4" t="s">
        <v>9</v>
      </c>
      <c r="B4" t="s">
        <v>26</v>
      </c>
      <c r="F4" t="s">
        <v>14</v>
      </c>
      <c r="I4" t="s">
        <v>14</v>
      </c>
      <c r="L4" t="s">
        <v>108</v>
      </c>
      <c r="O4" t="s">
        <v>248</v>
      </c>
      <c r="S4" t="s">
        <v>40</v>
      </c>
    </row>
    <row r="5" spans="1:19" x14ac:dyDescent="0.25">
      <c r="A5" t="s">
        <v>359</v>
      </c>
      <c r="B5" t="s">
        <v>28</v>
      </c>
      <c r="F5" t="s">
        <v>149</v>
      </c>
      <c r="I5" t="s">
        <v>150</v>
      </c>
      <c r="L5" t="s">
        <v>109</v>
      </c>
      <c r="O5" t="s">
        <v>37</v>
      </c>
      <c r="S5" t="s">
        <v>264</v>
      </c>
    </row>
    <row r="6" spans="1:19" x14ac:dyDescent="0.25">
      <c r="B6" t="s">
        <v>158</v>
      </c>
      <c r="F6" t="s">
        <v>15</v>
      </c>
      <c r="I6" t="s">
        <v>149</v>
      </c>
      <c r="L6" t="s">
        <v>359</v>
      </c>
      <c r="O6" t="s">
        <v>38</v>
      </c>
      <c r="S6" t="s">
        <v>159</v>
      </c>
    </row>
    <row r="7" spans="1:19" x14ac:dyDescent="0.25">
      <c r="B7" t="s">
        <v>7</v>
      </c>
      <c r="F7" t="s">
        <v>7</v>
      </c>
      <c r="I7" t="s">
        <v>214</v>
      </c>
      <c r="O7" t="s">
        <v>214</v>
      </c>
      <c r="S7" t="s">
        <v>214</v>
      </c>
    </row>
    <row r="8" spans="1:19" x14ac:dyDescent="0.25">
      <c r="B8" t="s">
        <v>359</v>
      </c>
      <c r="F8" t="s">
        <v>359</v>
      </c>
      <c r="I8" t="s">
        <v>359</v>
      </c>
      <c r="O8" t="s">
        <v>359</v>
      </c>
      <c r="S8" t="s">
        <v>359</v>
      </c>
    </row>
    <row r="10" spans="1:19" x14ac:dyDescent="0.25">
      <c r="A10" t="s">
        <v>21</v>
      </c>
      <c r="B10" s="1" t="s">
        <v>1</v>
      </c>
      <c r="D10" t="s">
        <v>29</v>
      </c>
      <c r="I10" t="s">
        <v>240</v>
      </c>
      <c r="L10" t="s">
        <v>205</v>
      </c>
      <c r="Q10" t="s">
        <v>60</v>
      </c>
    </row>
    <row r="11" spans="1:19" x14ac:dyDescent="0.25">
      <c r="A11" t="s">
        <v>22</v>
      </c>
      <c r="B11" t="s">
        <v>2</v>
      </c>
      <c r="D11" t="s">
        <v>30</v>
      </c>
      <c r="I11" t="s">
        <v>54</v>
      </c>
      <c r="L11" t="s">
        <v>56</v>
      </c>
      <c r="Q11" t="s">
        <v>61</v>
      </c>
    </row>
    <row r="12" spans="1:19" x14ac:dyDescent="0.25">
      <c r="A12" t="s">
        <v>23</v>
      </c>
      <c r="B12" t="s">
        <v>3</v>
      </c>
      <c r="D12" t="s">
        <v>31</v>
      </c>
      <c r="I12" t="s">
        <v>55</v>
      </c>
      <c r="L12" t="s">
        <v>57</v>
      </c>
      <c r="Q12" t="s">
        <v>149</v>
      </c>
    </row>
    <row r="13" spans="1:19" x14ac:dyDescent="0.25">
      <c r="A13" t="s">
        <v>24</v>
      </c>
      <c r="B13" t="s">
        <v>4</v>
      </c>
      <c r="D13" t="s">
        <v>32</v>
      </c>
      <c r="I13" t="s">
        <v>53</v>
      </c>
      <c r="L13" t="s">
        <v>58</v>
      </c>
      <c r="Q13" t="s">
        <v>150</v>
      </c>
    </row>
    <row r="14" spans="1:19" x14ac:dyDescent="0.25">
      <c r="A14" t="s">
        <v>25</v>
      </c>
      <c r="B14" t="s">
        <v>5</v>
      </c>
      <c r="D14" t="s">
        <v>41</v>
      </c>
      <c r="I14" t="s">
        <v>239</v>
      </c>
      <c r="L14" t="s">
        <v>59</v>
      </c>
      <c r="Q14" t="s">
        <v>14</v>
      </c>
    </row>
    <row r="15" spans="1:19" x14ac:dyDescent="0.25">
      <c r="A15" t="s">
        <v>359</v>
      </c>
      <c r="B15" t="s">
        <v>359</v>
      </c>
      <c r="D15" t="s">
        <v>359</v>
      </c>
      <c r="I15" t="s">
        <v>359</v>
      </c>
      <c r="L15" t="s">
        <v>359</v>
      </c>
      <c r="Q15" t="s">
        <v>7</v>
      </c>
    </row>
    <row r="16" spans="1:19" x14ac:dyDescent="0.25">
      <c r="Q16" t="s">
        <v>359</v>
      </c>
    </row>
    <row r="17" spans="1:20" x14ac:dyDescent="0.25">
      <c r="A17" t="s">
        <v>124</v>
      </c>
    </row>
    <row r="18" spans="1:20" x14ac:dyDescent="0.25">
      <c r="A18" t="s">
        <v>17</v>
      </c>
      <c r="B18" t="s">
        <v>322</v>
      </c>
      <c r="D18" t="s">
        <v>241</v>
      </c>
      <c r="H18" t="s">
        <v>221</v>
      </c>
      <c r="L18" t="s">
        <v>237</v>
      </c>
      <c r="Q18" t="s">
        <v>213</v>
      </c>
      <c r="T18" t="s">
        <v>201</v>
      </c>
    </row>
    <row r="19" spans="1:20" x14ac:dyDescent="0.25">
      <c r="A19" t="s">
        <v>18</v>
      </c>
      <c r="B19" t="s">
        <v>242</v>
      </c>
      <c r="D19" t="s">
        <v>6</v>
      </c>
      <c r="H19" t="s">
        <v>6</v>
      </c>
      <c r="L19" t="s">
        <v>236</v>
      </c>
      <c r="Q19" t="s">
        <v>67</v>
      </c>
      <c r="T19" t="s">
        <v>202</v>
      </c>
    </row>
    <row r="20" spans="1:20" x14ac:dyDescent="0.25">
      <c r="A20" t="s">
        <v>19</v>
      </c>
      <c r="B20" t="s">
        <v>359</v>
      </c>
      <c r="D20" t="s">
        <v>62</v>
      </c>
      <c r="H20" t="s">
        <v>62</v>
      </c>
      <c r="L20" t="s">
        <v>162</v>
      </c>
      <c r="Q20" t="s">
        <v>68</v>
      </c>
      <c r="T20" t="s">
        <v>200</v>
      </c>
    </row>
    <row r="21" spans="1:20" x14ac:dyDescent="0.25">
      <c r="A21" t="s">
        <v>20</v>
      </c>
      <c r="D21" t="s">
        <v>153</v>
      </c>
      <c r="H21" t="s">
        <v>153</v>
      </c>
      <c r="L21" t="s">
        <v>238</v>
      </c>
      <c r="Q21" t="s">
        <v>69</v>
      </c>
      <c r="T21" t="s">
        <v>203</v>
      </c>
    </row>
    <row r="22" spans="1:20" x14ac:dyDescent="0.25">
      <c r="A22" t="s">
        <v>359</v>
      </c>
      <c r="D22" t="s">
        <v>214</v>
      </c>
      <c r="H22" t="s">
        <v>214</v>
      </c>
      <c r="L22" t="s">
        <v>214</v>
      </c>
      <c r="Q22" t="s">
        <v>7</v>
      </c>
      <c r="T22" t="s">
        <v>215</v>
      </c>
    </row>
    <row r="23" spans="1:20" x14ac:dyDescent="0.25">
      <c r="D23" t="s">
        <v>359</v>
      </c>
      <c r="H23" t="s">
        <v>359</v>
      </c>
      <c r="L23" t="s">
        <v>359</v>
      </c>
      <c r="Q23" t="s">
        <v>359</v>
      </c>
      <c r="T23" t="s">
        <v>359</v>
      </c>
    </row>
    <row r="26" spans="1:20" x14ac:dyDescent="0.25">
      <c r="B26" t="s">
        <v>261</v>
      </c>
      <c r="D26" t="s">
        <v>64</v>
      </c>
      <c r="J26" t="s">
        <v>77</v>
      </c>
      <c r="N26" t="s">
        <v>161</v>
      </c>
    </row>
    <row r="27" spans="1:20" x14ac:dyDescent="0.25">
      <c r="B27" t="s">
        <v>14</v>
      </c>
      <c r="D27" t="s">
        <v>62</v>
      </c>
      <c r="J27" t="s">
        <v>75</v>
      </c>
      <c r="N27" t="s">
        <v>79</v>
      </c>
      <c r="T27" t="s">
        <v>244</v>
      </c>
    </row>
    <row r="28" spans="1:20" x14ac:dyDescent="0.25">
      <c r="B28" t="s">
        <v>263</v>
      </c>
      <c r="D28" t="s">
        <v>73</v>
      </c>
      <c r="J28" t="s">
        <v>76</v>
      </c>
      <c r="N28" t="s">
        <v>160</v>
      </c>
      <c r="T28" t="s">
        <v>245</v>
      </c>
    </row>
    <row r="29" spans="1:20" x14ac:dyDescent="0.25">
      <c r="B29" t="s">
        <v>262</v>
      </c>
      <c r="D29" t="s">
        <v>72</v>
      </c>
      <c r="J29" t="s">
        <v>78</v>
      </c>
      <c r="N29" t="s">
        <v>15</v>
      </c>
      <c r="T29" t="s">
        <v>206</v>
      </c>
    </row>
    <row r="30" spans="1:20" x14ac:dyDescent="0.25">
      <c r="B30" t="s">
        <v>214</v>
      </c>
      <c r="D30" t="s">
        <v>214</v>
      </c>
      <c r="J30" t="s">
        <v>214</v>
      </c>
      <c r="N30" t="s">
        <v>14</v>
      </c>
      <c r="T30" t="s">
        <v>246</v>
      </c>
    </row>
    <row r="31" spans="1:20" x14ac:dyDescent="0.25">
      <c r="B31" t="s">
        <v>359</v>
      </c>
      <c r="D31" t="s">
        <v>359</v>
      </c>
      <c r="J31" t="s">
        <v>359</v>
      </c>
      <c r="N31" t="s">
        <v>359</v>
      </c>
      <c r="T31" t="s">
        <v>214</v>
      </c>
    </row>
    <row r="32" spans="1:20" x14ac:dyDescent="0.25">
      <c r="T32" t="s">
        <v>359</v>
      </c>
    </row>
    <row r="33" spans="4:16" x14ac:dyDescent="0.25">
      <c r="O33" t="s">
        <v>64</v>
      </c>
    </row>
    <row r="34" spans="4:16" x14ac:dyDescent="0.25">
      <c r="D34" t="s">
        <v>250</v>
      </c>
      <c r="H34" t="s">
        <v>252</v>
      </c>
      <c r="K34" t="s">
        <v>249</v>
      </c>
      <c r="O34" t="s">
        <v>259</v>
      </c>
    </row>
    <row r="35" spans="4:16" x14ac:dyDescent="0.25">
      <c r="D35" t="s">
        <v>173</v>
      </c>
      <c r="H35" t="s">
        <v>87</v>
      </c>
      <c r="K35" t="s">
        <v>92</v>
      </c>
      <c r="O35" t="s">
        <v>171</v>
      </c>
    </row>
    <row r="36" spans="4:16" x14ac:dyDescent="0.25">
      <c r="D36" t="s">
        <v>172</v>
      </c>
      <c r="H36" t="s">
        <v>86</v>
      </c>
      <c r="K36" t="s">
        <v>359</v>
      </c>
      <c r="O36" t="s">
        <v>258</v>
      </c>
    </row>
    <row r="37" spans="4:16" x14ac:dyDescent="0.25">
      <c r="D37" t="s">
        <v>251</v>
      </c>
      <c r="H37" t="s">
        <v>85</v>
      </c>
      <c r="O37" t="s">
        <v>214</v>
      </c>
    </row>
    <row r="38" spans="4:16" x14ac:dyDescent="0.25">
      <c r="D38" t="s">
        <v>174</v>
      </c>
      <c r="H38" t="s">
        <v>253</v>
      </c>
      <c r="O38" t="s">
        <v>359</v>
      </c>
    </row>
    <row r="39" spans="4:16" x14ac:dyDescent="0.25">
      <c r="D39" t="s">
        <v>359</v>
      </c>
      <c r="H39" t="s">
        <v>359</v>
      </c>
    </row>
    <row r="41" spans="4:16" x14ac:dyDescent="0.25">
      <c r="K41" t="s">
        <v>64</v>
      </c>
    </row>
    <row r="42" spans="4:16" x14ac:dyDescent="0.25">
      <c r="E42" t="s">
        <v>94</v>
      </c>
      <c r="K42" t="s">
        <v>35</v>
      </c>
      <c r="P42" t="s">
        <v>156</v>
      </c>
    </row>
    <row r="43" spans="4:16" x14ac:dyDescent="0.25">
      <c r="E43" t="s">
        <v>95</v>
      </c>
      <c r="K43" t="s">
        <v>106</v>
      </c>
      <c r="P43" t="s">
        <v>208</v>
      </c>
    </row>
    <row r="44" spans="4:16" x14ac:dyDescent="0.25">
      <c r="E44" t="s">
        <v>96</v>
      </c>
      <c r="K44" t="s">
        <v>63</v>
      </c>
      <c r="P44" t="s">
        <v>209</v>
      </c>
    </row>
    <row r="45" spans="4:16" x14ac:dyDescent="0.25">
      <c r="E45" t="s">
        <v>29</v>
      </c>
      <c r="K45" t="s">
        <v>214</v>
      </c>
      <c r="P45" t="s">
        <v>207</v>
      </c>
    </row>
    <row r="46" spans="4:16" x14ac:dyDescent="0.25">
      <c r="E46" t="s">
        <v>31</v>
      </c>
      <c r="K46" t="s">
        <v>359</v>
      </c>
      <c r="P46" t="s">
        <v>214</v>
      </c>
    </row>
    <row r="47" spans="4:16" x14ac:dyDescent="0.25">
      <c r="E47" t="s">
        <v>41</v>
      </c>
      <c r="P47" t="s">
        <v>359</v>
      </c>
    </row>
    <row r="48" spans="4:16" x14ac:dyDescent="0.25">
      <c r="E48" t="s">
        <v>359</v>
      </c>
    </row>
    <row r="50" spans="5:23" x14ac:dyDescent="0.25">
      <c r="K50" t="s">
        <v>29</v>
      </c>
      <c r="P50" t="s">
        <v>247</v>
      </c>
      <c r="S50" t="s">
        <v>247</v>
      </c>
      <c r="W50" t="s">
        <v>247</v>
      </c>
    </row>
    <row r="51" spans="5:23" x14ac:dyDescent="0.25">
      <c r="E51" t="s">
        <v>243</v>
      </c>
      <c r="K51" t="s">
        <v>30</v>
      </c>
      <c r="P51" t="s">
        <v>14</v>
      </c>
      <c r="S51" t="s">
        <v>14</v>
      </c>
      <c r="W51" t="s">
        <v>14</v>
      </c>
    </row>
    <row r="52" spans="5:23" x14ac:dyDescent="0.25">
      <c r="E52" t="s">
        <v>14</v>
      </c>
      <c r="K52" t="s">
        <v>31</v>
      </c>
      <c r="P52" t="s">
        <v>115</v>
      </c>
      <c r="S52" t="s">
        <v>254</v>
      </c>
      <c r="W52" t="s">
        <v>260</v>
      </c>
    </row>
    <row r="53" spans="5:23" x14ac:dyDescent="0.25">
      <c r="E53" t="s">
        <v>150</v>
      </c>
      <c r="K53" t="s">
        <v>32</v>
      </c>
      <c r="P53" t="s">
        <v>114</v>
      </c>
      <c r="S53" t="s">
        <v>114</v>
      </c>
      <c r="W53" t="s">
        <v>114</v>
      </c>
    </row>
    <row r="54" spans="5:23" x14ac:dyDescent="0.25">
      <c r="E54" t="s">
        <v>111</v>
      </c>
      <c r="K54" t="s">
        <v>41</v>
      </c>
      <c r="P54" t="s">
        <v>214</v>
      </c>
      <c r="S54" t="s">
        <v>214</v>
      </c>
      <c r="W54" t="s">
        <v>214</v>
      </c>
    </row>
    <row r="55" spans="5:23" x14ac:dyDescent="0.25">
      <c r="E55" t="s">
        <v>214</v>
      </c>
      <c r="K55" t="s">
        <v>359</v>
      </c>
      <c r="P55" t="s">
        <v>359</v>
      </c>
      <c r="S55" t="s">
        <v>359</v>
      </c>
      <c r="W55" t="s">
        <v>359</v>
      </c>
    </row>
    <row r="56" spans="5:23" x14ac:dyDescent="0.25">
      <c r="E56" t="s">
        <v>359</v>
      </c>
    </row>
    <row r="58" spans="5:23" x14ac:dyDescent="0.25">
      <c r="E58" t="s">
        <v>124</v>
      </c>
      <c r="H58" t="s">
        <v>124</v>
      </c>
      <c r="K58" t="s">
        <v>16</v>
      </c>
      <c r="N58" t="s">
        <v>130</v>
      </c>
      <c r="R58" t="s">
        <v>140</v>
      </c>
    </row>
    <row r="59" spans="5:23" x14ac:dyDescent="0.25">
      <c r="E59" t="s">
        <v>217</v>
      </c>
      <c r="H59" t="s">
        <v>14</v>
      </c>
      <c r="K59" t="s">
        <v>62</v>
      </c>
      <c r="N59" t="s">
        <v>131</v>
      </c>
      <c r="R59" t="s">
        <v>137</v>
      </c>
    </row>
    <row r="60" spans="5:23" x14ac:dyDescent="0.25">
      <c r="E60" t="s">
        <v>218</v>
      </c>
      <c r="H60" t="s">
        <v>126</v>
      </c>
      <c r="K60" t="s">
        <v>153</v>
      </c>
      <c r="N60" t="s">
        <v>132</v>
      </c>
      <c r="R60" t="s">
        <v>139</v>
      </c>
    </row>
    <row r="61" spans="5:23" x14ac:dyDescent="0.25">
      <c r="E61" t="s">
        <v>219</v>
      </c>
      <c r="H61" t="s">
        <v>125</v>
      </c>
      <c r="K61" t="s">
        <v>127</v>
      </c>
      <c r="N61" t="s">
        <v>222</v>
      </c>
      <c r="R61" t="s">
        <v>138</v>
      </c>
    </row>
    <row r="62" spans="5:23" x14ac:dyDescent="0.25">
      <c r="E62" t="s">
        <v>220</v>
      </c>
      <c r="H62" t="s">
        <v>214</v>
      </c>
      <c r="K62" t="s">
        <v>7</v>
      </c>
      <c r="N62" t="s">
        <v>7</v>
      </c>
      <c r="R62" t="s">
        <v>214</v>
      </c>
    </row>
    <row r="63" spans="5:23" x14ac:dyDescent="0.25">
      <c r="E63" t="s">
        <v>359</v>
      </c>
      <c r="H63" t="s">
        <v>359</v>
      </c>
      <c r="K63" t="s">
        <v>359</v>
      </c>
      <c r="N63" t="s">
        <v>359</v>
      </c>
      <c r="R63" t="s">
        <v>359</v>
      </c>
    </row>
    <row r="65" spans="5:18" x14ac:dyDescent="0.25">
      <c r="E65" t="s">
        <v>232</v>
      </c>
    </row>
    <row r="66" spans="5:18" x14ac:dyDescent="0.25">
      <c r="E66" t="s">
        <v>14</v>
      </c>
      <c r="H66" t="s">
        <v>140</v>
      </c>
      <c r="L66" t="s">
        <v>146</v>
      </c>
      <c r="O66" t="s">
        <v>153</v>
      </c>
      <c r="R66" t="s">
        <v>233</v>
      </c>
    </row>
    <row r="67" spans="5:18" x14ac:dyDescent="0.25">
      <c r="E67" t="s">
        <v>149</v>
      </c>
      <c r="H67" t="s">
        <v>141</v>
      </c>
      <c r="L67" t="s">
        <v>147</v>
      </c>
      <c r="O67" t="s">
        <v>154</v>
      </c>
      <c r="R67" t="s">
        <v>234</v>
      </c>
    </row>
    <row r="68" spans="5:18" x14ac:dyDescent="0.25">
      <c r="E68" t="s">
        <v>15</v>
      </c>
      <c r="H68" t="s">
        <v>223</v>
      </c>
      <c r="L68" t="s">
        <v>148</v>
      </c>
      <c r="O68" t="s">
        <v>155</v>
      </c>
      <c r="R68" t="s">
        <v>204</v>
      </c>
    </row>
    <row r="69" spans="5:18" x14ac:dyDescent="0.25">
      <c r="E69" t="s">
        <v>214</v>
      </c>
      <c r="H69" t="s">
        <v>142</v>
      </c>
      <c r="L69" t="s">
        <v>7</v>
      </c>
      <c r="O69" t="s">
        <v>156</v>
      </c>
      <c r="R69" t="s">
        <v>235</v>
      </c>
    </row>
    <row r="70" spans="5:18" x14ac:dyDescent="0.25">
      <c r="E70" t="s">
        <v>359</v>
      </c>
      <c r="H70" t="s">
        <v>214</v>
      </c>
      <c r="L70" t="s">
        <v>359</v>
      </c>
      <c r="O70" t="s">
        <v>359</v>
      </c>
      <c r="R70" t="s">
        <v>214</v>
      </c>
    </row>
    <row r="71" spans="5:18" x14ac:dyDescent="0.25">
      <c r="H71" t="s">
        <v>359</v>
      </c>
      <c r="R71" t="s">
        <v>359</v>
      </c>
    </row>
    <row r="73" spans="5:18" x14ac:dyDescent="0.25">
      <c r="H73" t="s">
        <v>164</v>
      </c>
      <c r="M73" t="s">
        <v>166</v>
      </c>
    </row>
    <row r="74" spans="5:18" x14ac:dyDescent="0.25">
      <c r="H74" t="s">
        <v>165</v>
      </c>
      <c r="M74" t="s">
        <v>170</v>
      </c>
    </row>
    <row r="75" spans="5:18" x14ac:dyDescent="0.25">
      <c r="H75" t="s">
        <v>140</v>
      </c>
      <c r="M75" t="s">
        <v>123</v>
      </c>
    </row>
    <row r="76" spans="5:18" x14ac:dyDescent="0.25">
      <c r="H76" t="s">
        <v>359</v>
      </c>
      <c r="M76" t="s">
        <v>7</v>
      </c>
    </row>
    <row r="77" spans="5:18" x14ac:dyDescent="0.25">
      <c r="M77" t="s">
        <v>64</v>
      </c>
    </row>
    <row r="78" spans="5:18" x14ac:dyDescent="0.25">
      <c r="M78" t="s">
        <v>359</v>
      </c>
    </row>
    <row r="80" spans="5:18" x14ac:dyDescent="0.25">
      <c r="H80" t="s">
        <v>179</v>
      </c>
      <c r="M80" t="s">
        <v>64</v>
      </c>
    </row>
    <row r="81" spans="5:14" x14ac:dyDescent="0.25">
      <c r="H81" t="s">
        <v>177</v>
      </c>
      <c r="M81" t="s">
        <v>255</v>
      </c>
    </row>
    <row r="82" spans="5:14" x14ac:dyDescent="0.25">
      <c r="H82" t="s">
        <v>180</v>
      </c>
      <c r="M82" t="s">
        <v>256</v>
      </c>
    </row>
    <row r="83" spans="5:14" x14ac:dyDescent="0.25">
      <c r="H83" t="s">
        <v>178</v>
      </c>
      <c r="M83" t="s">
        <v>257</v>
      </c>
    </row>
    <row r="84" spans="5:14" x14ac:dyDescent="0.25">
      <c r="H84" t="s">
        <v>214</v>
      </c>
      <c r="M84" t="s">
        <v>214</v>
      </c>
    </row>
    <row r="85" spans="5:14" x14ac:dyDescent="0.25">
      <c r="H85" t="s">
        <v>359</v>
      </c>
      <c r="M85" t="s">
        <v>359</v>
      </c>
    </row>
    <row r="87" spans="5:14" x14ac:dyDescent="0.25">
      <c r="F87" t="s">
        <v>196</v>
      </c>
      <c r="H87" t="s">
        <v>124</v>
      </c>
      <c r="K87" t="s">
        <v>185</v>
      </c>
      <c r="N87" t="s">
        <v>191</v>
      </c>
    </row>
    <row r="88" spans="5:14" x14ac:dyDescent="0.25">
      <c r="F88" t="s">
        <v>197</v>
      </c>
      <c r="H88" t="s">
        <v>183</v>
      </c>
      <c r="K88" t="s">
        <v>14</v>
      </c>
      <c r="N88" t="s">
        <v>192</v>
      </c>
    </row>
    <row r="89" spans="5:14" x14ac:dyDescent="0.25">
      <c r="F89" t="s">
        <v>198</v>
      </c>
      <c r="H89" t="s">
        <v>184</v>
      </c>
      <c r="K89" t="s">
        <v>125</v>
      </c>
      <c r="N89" t="s">
        <v>193</v>
      </c>
    </row>
    <row r="90" spans="5:14" x14ac:dyDescent="0.25">
      <c r="F90" t="s">
        <v>199</v>
      </c>
      <c r="H90" t="s">
        <v>216</v>
      </c>
      <c r="K90" t="s">
        <v>186</v>
      </c>
      <c r="N90" t="s">
        <v>195</v>
      </c>
    </row>
    <row r="91" spans="5:14" x14ac:dyDescent="0.25">
      <c r="F91" t="s">
        <v>7</v>
      </c>
      <c r="H91" t="s">
        <v>214</v>
      </c>
      <c r="K91" t="s">
        <v>187</v>
      </c>
      <c r="N91" t="s">
        <v>194</v>
      </c>
    </row>
    <row r="92" spans="5:14" x14ac:dyDescent="0.25">
      <c r="F92" t="s">
        <v>359</v>
      </c>
      <c r="H92" t="s">
        <v>359</v>
      </c>
      <c r="K92" t="s">
        <v>359</v>
      </c>
      <c r="N92" t="s">
        <v>7</v>
      </c>
    </row>
    <row r="93" spans="5:14" x14ac:dyDescent="0.25">
      <c r="N93" t="s">
        <v>359</v>
      </c>
    </row>
    <row r="96" spans="5:14" x14ac:dyDescent="0.25">
      <c r="E96" t="s">
        <v>211</v>
      </c>
      <c r="H96" t="s">
        <v>213</v>
      </c>
      <c r="K96" t="s">
        <v>231</v>
      </c>
      <c r="N96" t="s">
        <v>274</v>
      </c>
    </row>
    <row r="97" spans="5:14" x14ac:dyDescent="0.25">
      <c r="E97" t="s">
        <v>267</v>
      </c>
      <c r="H97" t="s">
        <v>14</v>
      </c>
      <c r="K97" t="s">
        <v>11</v>
      </c>
      <c r="N97" t="s">
        <v>275</v>
      </c>
    </row>
    <row r="98" spans="5:14" x14ac:dyDescent="0.25">
      <c r="E98" t="s">
        <v>212</v>
      </c>
      <c r="H98" t="s">
        <v>436</v>
      </c>
      <c r="K98" t="s">
        <v>13</v>
      </c>
      <c r="N98" t="s">
        <v>267</v>
      </c>
    </row>
    <row r="99" spans="5:14" x14ac:dyDescent="0.25">
      <c r="E99" t="s">
        <v>359</v>
      </c>
      <c r="H99" t="s">
        <v>10</v>
      </c>
      <c r="K99" t="s">
        <v>230</v>
      </c>
      <c r="N99" t="s">
        <v>212</v>
      </c>
    </row>
    <row r="100" spans="5:14" x14ac:dyDescent="0.25">
      <c r="E100" t="s">
        <v>359</v>
      </c>
      <c r="H100" t="s">
        <v>214</v>
      </c>
      <c r="K100" t="s">
        <v>12</v>
      </c>
      <c r="N100" t="s">
        <v>282</v>
      </c>
    </row>
    <row r="101" spans="5:14" x14ac:dyDescent="0.25">
      <c r="H101" t="s">
        <v>359</v>
      </c>
      <c r="K101" t="s">
        <v>359</v>
      </c>
      <c r="N101" t="s">
        <v>359</v>
      </c>
    </row>
    <row r="102" spans="5:14" x14ac:dyDescent="0.25">
      <c r="E102" s="11" t="s">
        <v>270</v>
      </c>
    </row>
    <row r="103" spans="5:14" x14ac:dyDescent="0.25">
      <c r="E103" s="11" t="s">
        <v>271</v>
      </c>
    </row>
    <row r="104" spans="5:14" x14ac:dyDescent="0.25">
      <c r="E104" s="11" t="s">
        <v>272</v>
      </c>
    </row>
  </sheetData>
  <hyperlinks>
    <hyperlink ref="E102" location="'Risk Score (Arid-Semiarid)'!A1" display="Arid/Semi-Arid"/>
    <hyperlink ref="E103" location="'Risk Score (Mountain Ecosystem)'!A1" display="Mountain"/>
    <hyperlink ref="E104" location="'Risk Score (Coastal Ecosystem)'!A1" display="Coastal"/>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80"/>
  <sheetViews>
    <sheetView zoomScale="85" zoomScaleNormal="85" workbookViewId="0">
      <selection activeCell="F5" sqref="F5"/>
    </sheetView>
  </sheetViews>
  <sheetFormatPr defaultRowHeight="60" customHeight="1" x14ac:dyDescent="0.25"/>
  <cols>
    <col min="1" max="1" width="6.7109375" style="73" customWidth="1"/>
    <col min="2" max="2" width="72.85546875" style="74" customWidth="1"/>
    <col min="3" max="3" width="25.7109375" style="74" customWidth="1"/>
    <col min="4" max="4" width="17" style="47" customWidth="1"/>
    <col min="5" max="5" width="18" style="75" customWidth="1"/>
    <col min="6" max="6" width="17.28515625" style="76" customWidth="1"/>
    <col min="7" max="7" width="19.140625" style="77" customWidth="1"/>
    <col min="8" max="8" width="6.85546875" style="47" customWidth="1"/>
    <col min="9" max="9" width="15.28515625" style="78" customWidth="1"/>
    <col min="10" max="10" width="16.28515625" style="55" customWidth="1"/>
    <col min="11" max="11" width="17.5703125" style="55" customWidth="1"/>
    <col min="12" max="12" width="14.28515625" style="55" customWidth="1"/>
    <col min="13" max="13" width="19" style="47" customWidth="1"/>
    <col min="14" max="14" width="13.42578125" style="47" customWidth="1"/>
    <col min="15" max="16384" width="9.140625" style="47"/>
  </cols>
  <sheetData>
    <row r="1" spans="1:14" ht="60" customHeight="1" x14ac:dyDescent="0.25">
      <c r="A1" s="110" t="s">
        <v>475</v>
      </c>
      <c r="B1" s="110"/>
      <c r="C1" s="110"/>
      <c r="D1" s="110"/>
      <c r="E1" s="110"/>
      <c r="F1" s="110"/>
      <c r="G1" s="110"/>
      <c r="H1" s="110"/>
      <c r="I1" s="110"/>
      <c r="J1" s="110"/>
      <c r="K1" s="110"/>
      <c r="L1" s="110"/>
      <c r="M1" s="110"/>
      <c r="N1" s="32" t="s">
        <v>449</v>
      </c>
    </row>
    <row r="2" spans="1:14" ht="115.5" x14ac:dyDescent="0.25">
      <c r="A2" s="56" t="s">
        <v>266</v>
      </c>
      <c r="B2" s="57" t="s">
        <v>224</v>
      </c>
      <c r="C2" s="58" t="s">
        <v>431</v>
      </c>
      <c r="D2" s="59" t="s">
        <v>478</v>
      </c>
      <c r="E2" s="59" t="s">
        <v>480</v>
      </c>
      <c r="F2" s="60" t="s">
        <v>273</v>
      </c>
      <c r="G2" s="60" t="s">
        <v>320</v>
      </c>
      <c r="H2" s="113"/>
      <c r="I2" s="61" t="s">
        <v>319</v>
      </c>
      <c r="J2" s="111" t="s">
        <v>321</v>
      </c>
      <c r="K2" s="111"/>
      <c r="L2" s="111"/>
      <c r="M2" s="111"/>
    </row>
    <row r="3" spans="1:14" ht="67.5" customHeight="1" x14ac:dyDescent="0.25">
      <c r="A3" s="108" t="s">
        <v>318</v>
      </c>
      <c r="B3" s="109"/>
      <c r="C3" s="109"/>
      <c r="D3" s="109"/>
      <c r="E3" s="109"/>
      <c r="F3" s="109"/>
      <c r="G3" s="109"/>
      <c r="H3" s="113"/>
      <c r="I3" s="25">
        <f>IFERROR(AVERAGEIF(I5:I79,"&lt;&gt;0"),0)</f>
        <v>0</v>
      </c>
      <c r="J3" s="26" t="str">
        <f>IF(I3&gt;=8,"Category A","-")</f>
        <v>-</v>
      </c>
      <c r="K3" s="27" t="str">
        <f>IF(AND(I3&gt;=4,I3&lt;8),"Category B","-")</f>
        <v>-</v>
      </c>
      <c r="L3" s="28" t="str">
        <f>IF(AND(I3&gt;2,I3&lt;4),"Category C","-")</f>
        <v>-</v>
      </c>
      <c r="M3" s="29" t="str">
        <f>IF(AND(I3&gt;=1,I3&lt;=2),"Category D","-")</f>
        <v>-</v>
      </c>
    </row>
    <row r="4" spans="1:14" s="51" customFormat="1" ht="88.5" customHeight="1" x14ac:dyDescent="0.25">
      <c r="A4" s="62">
        <v>1</v>
      </c>
      <c r="B4" s="63" t="s">
        <v>391</v>
      </c>
      <c r="C4" s="64" t="s">
        <v>9</v>
      </c>
      <c r="D4" s="63" t="s">
        <v>479</v>
      </c>
      <c r="E4" s="31" t="str">
        <f>IF(C4="No","0",(AVERAGEIF(E5:E8,"&lt;&gt;0")))</f>
        <v>0</v>
      </c>
      <c r="F4" s="107" t="s">
        <v>411</v>
      </c>
      <c r="G4" s="107"/>
      <c r="H4" s="113"/>
      <c r="I4" s="112" t="s">
        <v>474</v>
      </c>
      <c r="J4" s="112"/>
      <c r="K4" s="112"/>
      <c r="L4" s="112"/>
      <c r="M4" s="112"/>
    </row>
    <row r="5" spans="1:14" ht="60" customHeight="1" x14ac:dyDescent="0.25">
      <c r="A5" s="65">
        <v>1.1000000000000001</v>
      </c>
      <c r="B5" s="114" t="s">
        <v>392</v>
      </c>
      <c r="C5" s="114"/>
      <c r="D5" s="66" t="s">
        <v>359</v>
      </c>
      <c r="E5" s="24">
        <f>VALUE(IF(D5="High","3", IF(D5="Moderate","2", IF(D5="Low","1",IF(D5="Not Applicable","0")))))</f>
        <v>0</v>
      </c>
      <c r="F5" s="66" t="s">
        <v>275</v>
      </c>
      <c r="G5" s="24" t="str">
        <f>IF(F5="Severe","5",IF(F5="Significant","4",IF(F5="Moderate","3",IF(F5="Low","2",IF(F5="Insignificant","1",IF(F5="Not Applicable","0"))))))</f>
        <v>4</v>
      </c>
      <c r="H5" s="113"/>
      <c r="I5" s="30">
        <f>G5*E5</f>
        <v>0</v>
      </c>
      <c r="J5" s="67"/>
      <c r="K5" s="68"/>
      <c r="L5" s="68"/>
    </row>
    <row r="6" spans="1:14" ht="60" customHeight="1" x14ac:dyDescent="0.25">
      <c r="A6" s="65">
        <v>1.2</v>
      </c>
      <c r="B6" s="114" t="s">
        <v>393</v>
      </c>
      <c r="C6" s="114"/>
      <c r="D6" s="66" t="s">
        <v>359</v>
      </c>
      <c r="E6" s="24">
        <f>VALUE(IF(D6="High","3", IF(D6="Moderate","2", IF(D6="Low","1",IF(D6="Not Applicable","0")))))</f>
        <v>0</v>
      </c>
      <c r="F6" s="66" t="s">
        <v>359</v>
      </c>
      <c r="G6" s="24" t="str">
        <f t="shared" ref="G6:G69" si="0">IF(F6="Severe","5",IF(F6="Significant","4",IF(F6="Moderate","3",IF(F6="Low","2",IF(F6="Insignificant","1",IF(F6="Not Applicable","0"))))))</f>
        <v>0</v>
      </c>
      <c r="H6" s="113"/>
      <c r="I6" s="30">
        <f>G6*E6</f>
        <v>0</v>
      </c>
      <c r="J6" s="69"/>
    </row>
    <row r="7" spans="1:14" ht="60" customHeight="1" x14ac:dyDescent="0.25">
      <c r="A7" s="65">
        <v>1.3</v>
      </c>
      <c r="B7" s="114" t="s">
        <v>394</v>
      </c>
      <c r="C7" s="114"/>
      <c r="D7" s="66" t="s">
        <v>359</v>
      </c>
      <c r="E7" s="24">
        <f>VALUE(IF(D7="High","3", IF(D7="Moderate","2", IF(D7="Low","1",IF(D7="Not Applicable","0")))))</f>
        <v>0</v>
      </c>
      <c r="F7" s="66" t="s">
        <v>359</v>
      </c>
      <c r="G7" s="24" t="str">
        <f t="shared" si="0"/>
        <v>0</v>
      </c>
      <c r="H7" s="113"/>
      <c r="I7" s="30">
        <f>G7*E7</f>
        <v>0</v>
      </c>
      <c r="J7" s="69"/>
    </row>
    <row r="8" spans="1:14" ht="60" customHeight="1" x14ac:dyDescent="0.25">
      <c r="A8" s="65">
        <v>1.4</v>
      </c>
      <c r="B8" s="114" t="s">
        <v>395</v>
      </c>
      <c r="C8" s="114"/>
      <c r="D8" s="66" t="s">
        <v>359</v>
      </c>
      <c r="E8" s="24">
        <f>VALUE(IF(D8="High","3", IF(D8="Moderate","2", IF(D8="Low","1",IF(D8="Not Applicable","0")))))</f>
        <v>0</v>
      </c>
      <c r="F8" s="66" t="s">
        <v>359</v>
      </c>
      <c r="G8" s="24" t="str">
        <f t="shared" si="0"/>
        <v>0</v>
      </c>
      <c r="H8" s="113"/>
      <c r="I8" s="30">
        <f>G8*E8</f>
        <v>0</v>
      </c>
    </row>
    <row r="9" spans="1:14" ht="115.5" x14ac:dyDescent="0.25">
      <c r="A9" s="62">
        <v>2</v>
      </c>
      <c r="B9" s="70" t="s">
        <v>409</v>
      </c>
      <c r="C9" s="64" t="s">
        <v>9</v>
      </c>
      <c r="D9" s="63" t="s">
        <v>479</v>
      </c>
      <c r="E9" s="31" t="str">
        <f>IF(C9="No","0",(AVERAGEIF(E10:E12,"&lt;&gt;0")))</f>
        <v>0</v>
      </c>
      <c r="F9" s="107" t="s">
        <v>412</v>
      </c>
      <c r="G9" s="107"/>
      <c r="H9" s="113"/>
      <c r="I9" s="71"/>
      <c r="J9" s="71"/>
      <c r="K9" s="71"/>
      <c r="L9" s="71"/>
      <c r="M9" s="66"/>
    </row>
    <row r="10" spans="1:14" ht="60" customHeight="1" x14ac:dyDescent="0.25">
      <c r="A10" s="65">
        <v>2.1</v>
      </c>
      <c r="B10" s="114" t="s">
        <v>276</v>
      </c>
      <c r="C10" s="114"/>
      <c r="D10" s="66" t="s">
        <v>359</v>
      </c>
      <c r="E10" s="24">
        <f>VALUE(IF(D10="High","3", IF(D10="Moderate","2", IF(D10="Low","1",IF(D10="Not Applicable","0")))))</f>
        <v>0</v>
      </c>
      <c r="F10" s="66" t="s">
        <v>359</v>
      </c>
      <c r="G10" s="24" t="str">
        <f t="shared" si="0"/>
        <v>0</v>
      </c>
      <c r="H10" s="113"/>
      <c r="I10" s="30">
        <f>G10*E10</f>
        <v>0</v>
      </c>
      <c r="J10" s="71"/>
      <c r="K10" s="71"/>
      <c r="L10" s="71"/>
      <c r="M10" s="66"/>
    </row>
    <row r="11" spans="1:14" ht="60" customHeight="1" x14ac:dyDescent="0.25">
      <c r="A11" s="65">
        <v>2.2000000000000002</v>
      </c>
      <c r="B11" s="114" t="s">
        <v>277</v>
      </c>
      <c r="C11" s="114"/>
      <c r="D11" s="66" t="s">
        <v>359</v>
      </c>
      <c r="E11" s="24">
        <f>VALUE(IF(D11="High","3", IF(D11="Moderate","2", IF(D11="Low","1",IF(D11="Not Applicable","0")))))</f>
        <v>0</v>
      </c>
      <c r="F11" s="66" t="s">
        <v>359</v>
      </c>
      <c r="G11" s="24" t="str">
        <f t="shared" si="0"/>
        <v>0</v>
      </c>
      <c r="H11" s="113"/>
      <c r="I11" s="30">
        <f>G11*E11</f>
        <v>0</v>
      </c>
      <c r="J11" s="71"/>
      <c r="K11" s="71"/>
      <c r="L11" s="71"/>
      <c r="M11" s="66"/>
    </row>
    <row r="12" spans="1:14" ht="60" customHeight="1" x14ac:dyDescent="0.25">
      <c r="A12" s="65">
        <v>2.2999999999999998</v>
      </c>
      <c r="B12" s="114" t="s">
        <v>396</v>
      </c>
      <c r="C12" s="114"/>
      <c r="D12" s="66" t="s">
        <v>359</v>
      </c>
      <c r="E12" s="24">
        <f>VALUE(IF(D12="High","3", IF(D12="Moderate","2", IF(D12="Low","1",IF(D12="Not Applicable","0")))))</f>
        <v>0</v>
      </c>
      <c r="F12" s="66" t="s">
        <v>359</v>
      </c>
      <c r="G12" s="24" t="str">
        <f t="shared" si="0"/>
        <v>0</v>
      </c>
      <c r="H12" s="113"/>
      <c r="I12" s="30">
        <f>G12*E12</f>
        <v>0</v>
      </c>
      <c r="J12" s="71"/>
      <c r="K12" s="71"/>
      <c r="L12" s="71"/>
      <c r="M12" s="66"/>
    </row>
    <row r="13" spans="1:14" ht="129.75" x14ac:dyDescent="0.25">
      <c r="A13" s="62">
        <v>3</v>
      </c>
      <c r="B13" s="70" t="s">
        <v>410</v>
      </c>
      <c r="C13" s="64" t="s">
        <v>9</v>
      </c>
      <c r="D13" s="63" t="s">
        <v>479</v>
      </c>
      <c r="E13" s="31" t="str">
        <f>IF(C13="No","0",(AVERAGEIF(E14:E16,"&lt;&gt;0")))</f>
        <v>0</v>
      </c>
      <c r="F13" s="107" t="s">
        <v>413</v>
      </c>
      <c r="G13" s="107"/>
      <c r="H13" s="113"/>
      <c r="I13" s="71"/>
      <c r="J13" s="71"/>
      <c r="K13" s="71"/>
      <c r="L13" s="71"/>
      <c r="M13" s="66"/>
    </row>
    <row r="14" spans="1:14" ht="66.75" customHeight="1" x14ac:dyDescent="0.25">
      <c r="A14" s="65">
        <v>3.1</v>
      </c>
      <c r="B14" s="114" t="s">
        <v>278</v>
      </c>
      <c r="C14" s="114"/>
      <c r="D14" s="66" t="s">
        <v>359</v>
      </c>
      <c r="E14" s="24">
        <f t="shared" ref="E14:E16" si="1">VALUE(IF(D14="High","3", IF(D14="Moderate","2", IF(D14="Low","1",IF(D14="Not Applicable","0")))))</f>
        <v>0</v>
      </c>
      <c r="F14" s="66" t="s">
        <v>359</v>
      </c>
      <c r="G14" s="24" t="str">
        <f t="shared" si="0"/>
        <v>0</v>
      </c>
      <c r="H14" s="113"/>
      <c r="I14" s="30">
        <f>G14*E14</f>
        <v>0</v>
      </c>
      <c r="J14" s="71"/>
      <c r="K14" s="71"/>
      <c r="L14" s="71"/>
      <c r="M14" s="66"/>
    </row>
    <row r="15" spans="1:14" ht="68.25" customHeight="1" x14ac:dyDescent="0.25">
      <c r="A15" s="65">
        <v>3.2</v>
      </c>
      <c r="B15" s="114" t="s">
        <v>279</v>
      </c>
      <c r="C15" s="114"/>
      <c r="D15" s="66" t="s">
        <v>359</v>
      </c>
      <c r="E15" s="24">
        <f t="shared" si="1"/>
        <v>0</v>
      </c>
      <c r="F15" s="66" t="s">
        <v>359</v>
      </c>
      <c r="G15" s="24" t="str">
        <f t="shared" si="0"/>
        <v>0</v>
      </c>
      <c r="H15" s="113"/>
      <c r="I15" s="30">
        <f>G15*E15</f>
        <v>0</v>
      </c>
      <c r="J15" s="71"/>
      <c r="K15" s="71"/>
      <c r="L15" s="71"/>
      <c r="M15" s="66"/>
    </row>
    <row r="16" spans="1:14" ht="68.25" customHeight="1" x14ac:dyDescent="0.25">
      <c r="A16" s="65">
        <v>3.3</v>
      </c>
      <c r="B16" s="114" t="s">
        <v>397</v>
      </c>
      <c r="C16" s="114"/>
      <c r="D16" s="66" t="s">
        <v>359</v>
      </c>
      <c r="E16" s="24">
        <f t="shared" si="1"/>
        <v>0</v>
      </c>
      <c r="F16" s="66" t="s">
        <v>359</v>
      </c>
      <c r="G16" s="24" t="str">
        <f t="shared" si="0"/>
        <v>0</v>
      </c>
      <c r="H16" s="113"/>
      <c r="I16" s="30">
        <f>G16*E16</f>
        <v>0</v>
      </c>
      <c r="J16" s="71"/>
      <c r="K16" s="71"/>
      <c r="L16" s="71"/>
      <c r="M16" s="66"/>
    </row>
    <row r="17" spans="1:15" ht="94.5" x14ac:dyDescent="0.25">
      <c r="A17" s="62">
        <v>4</v>
      </c>
      <c r="B17" s="70" t="s">
        <v>415</v>
      </c>
      <c r="C17" s="64" t="s">
        <v>9</v>
      </c>
      <c r="D17" s="63" t="s">
        <v>479</v>
      </c>
      <c r="E17" s="31" t="str">
        <f>IF(C17="No","0",(AVERAGEIF(E18:E21,"&lt;&gt;0")))</f>
        <v>0</v>
      </c>
      <c r="F17" s="107" t="s">
        <v>414</v>
      </c>
      <c r="G17" s="107"/>
      <c r="H17" s="113"/>
      <c r="I17" s="71"/>
      <c r="J17" s="71"/>
      <c r="K17" s="71"/>
      <c r="L17" s="71"/>
      <c r="M17" s="66"/>
    </row>
    <row r="18" spans="1:15" ht="60" customHeight="1" x14ac:dyDescent="0.25">
      <c r="A18" s="65">
        <v>4.0999999999999996</v>
      </c>
      <c r="B18" s="114" t="s">
        <v>280</v>
      </c>
      <c r="C18" s="114"/>
      <c r="D18" s="66" t="s">
        <v>359</v>
      </c>
      <c r="E18" s="24">
        <f t="shared" ref="E18:E21" si="2">VALUE(IF(D18="High","3", IF(D18="Moderate","2", IF(D18="Low","1",IF(D18="Not Applicable","0")))))</f>
        <v>0</v>
      </c>
      <c r="F18" s="66" t="s">
        <v>359</v>
      </c>
      <c r="G18" s="24" t="str">
        <f t="shared" si="0"/>
        <v>0</v>
      </c>
      <c r="H18" s="113"/>
      <c r="I18" s="30">
        <f t="shared" ref="I18:I78" si="3">G18*E18</f>
        <v>0</v>
      </c>
      <c r="J18" s="71"/>
      <c r="K18" s="71"/>
      <c r="L18" s="71"/>
      <c r="M18" s="66"/>
    </row>
    <row r="19" spans="1:15" ht="60" customHeight="1" x14ac:dyDescent="0.25">
      <c r="A19" s="65">
        <v>4.2</v>
      </c>
      <c r="B19" s="114" t="s">
        <v>281</v>
      </c>
      <c r="C19" s="114"/>
      <c r="D19" s="66" t="s">
        <v>359</v>
      </c>
      <c r="E19" s="24">
        <f t="shared" si="2"/>
        <v>0</v>
      </c>
      <c r="F19" s="66" t="s">
        <v>359</v>
      </c>
      <c r="G19" s="24" t="str">
        <f t="shared" si="0"/>
        <v>0</v>
      </c>
      <c r="H19" s="113"/>
      <c r="I19" s="30">
        <f t="shared" si="3"/>
        <v>0</v>
      </c>
      <c r="J19" s="71"/>
      <c r="K19" s="71"/>
      <c r="L19" s="71"/>
      <c r="M19" s="66"/>
    </row>
    <row r="20" spans="1:15" s="55" customFormat="1" ht="60" customHeight="1" x14ac:dyDescent="0.25">
      <c r="A20" s="65">
        <v>4.3</v>
      </c>
      <c r="B20" s="114" t="s">
        <v>283</v>
      </c>
      <c r="C20" s="114"/>
      <c r="D20" s="66" t="s">
        <v>359</v>
      </c>
      <c r="E20" s="24">
        <f t="shared" si="2"/>
        <v>0</v>
      </c>
      <c r="F20" s="66" t="s">
        <v>359</v>
      </c>
      <c r="G20" s="24" t="str">
        <f t="shared" si="0"/>
        <v>0</v>
      </c>
      <c r="H20" s="113"/>
      <c r="I20" s="30">
        <f t="shared" si="3"/>
        <v>0</v>
      </c>
      <c r="J20" s="71"/>
      <c r="K20" s="71"/>
      <c r="L20" s="71"/>
      <c r="M20" s="66"/>
      <c r="N20" s="47"/>
      <c r="O20" s="47"/>
    </row>
    <row r="21" spans="1:15" ht="68.25" customHeight="1" x14ac:dyDescent="0.25">
      <c r="A21" s="65">
        <v>4.4000000000000004</v>
      </c>
      <c r="B21" s="114" t="s">
        <v>398</v>
      </c>
      <c r="C21" s="114"/>
      <c r="D21" s="66" t="s">
        <v>359</v>
      </c>
      <c r="E21" s="24">
        <f t="shared" si="2"/>
        <v>0</v>
      </c>
      <c r="F21" s="66" t="s">
        <v>359</v>
      </c>
      <c r="G21" s="24" t="str">
        <f t="shared" si="0"/>
        <v>0</v>
      </c>
      <c r="H21" s="113"/>
      <c r="I21" s="30">
        <f>G21*E21</f>
        <v>0</v>
      </c>
      <c r="J21" s="71"/>
      <c r="K21" s="71"/>
      <c r="L21" s="71"/>
      <c r="M21" s="66"/>
    </row>
    <row r="22" spans="1:15" s="55" customFormat="1" ht="87" x14ac:dyDescent="0.25">
      <c r="A22" s="62">
        <v>5</v>
      </c>
      <c r="B22" s="70" t="s">
        <v>417</v>
      </c>
      <c r="C22" s="64" t="s">
        <v>9</v>
      </c>
      <c r="D22" s="63" t="s">
        <v>479</v>
      </c>
      <c r="E22" s="31" t="str">
        <f>IF(C22="No","0",(AVERAGEIF(E23:E27,"&lt;&gt;0")))</f>
        <v>0</v>
      </c>
      <c r="F22" s="107" t="s">
        <v>416</v>
      </c>
      <c r="G22" s="107"/>
      <c r="H22" s="113"/>
      <c r="I22" s="71"/>
      <c r="J22" s="71"/>
      <c r="K22" s="71"/>
      <c r="L22" s="71"/>
      <c r="M22" s="66"/>
      <c r="N22" s="47"/>
      <c r="O22" s="47"/>
    </row>
    <row r="23" spans="1:15" s="55" customFormat="1" ht="60" customHeight="1" x14ac:dyDescent="0.25">
      <c r="A23" s="65">
        <v>5.0999999999999996</v>
      </c>
      <c r="B23" s="114" t="s">
        <v>477</v>
      </c>
      <c r="C23" s="114"/>
      <c r="D23" s="66" t="s">
        <v>359</v>
      </c>
      <c r="E23" s="24">
        <f t="shared" ref="E23:E27" si="4">VALUE(IF(D23="High","3", IF(D23="Moderate","2", IF(D23="Low","1",IF(D23="Not Applicable","0")))))</f>
        <v>0</v>
      </c>
      <c r="F23" s="66" t="s">
        <v>359</v>
      </c>
      <c r="G23" s="24" t="str">
        <f t="shared" si="0"/>
        <v>0</v>
      </c>
      <c r="H23" s="113"/>
      <c r="I23" s="30">
        <f t="shared" si="3"/>
        <v>0</v>
      </c>
      <c r="J23" s="71"/>
      <c r="K23" s="71"/>
      <c r="L23" s="71"/>
      <c r="M23" s="66"/>
      <c r="N23" s="47"/>
      <c r="O23" s="47"/>
    </row>
    <row r="24" spans="1:15" s="55" customFormat="1" ht="60" customHeight="1" x14ac:dyDescent="0.25">
      <c r="A24" s="65">
        <v>5.2</v>
      </c>
      <c r="B24" s="114" t="s">
        <v>284</v>
      </c>
      <c r="C24" s="114"/>
      <c r="D24" s="66" t="s">
        <v>359</v>
      </c>
      <c r="E24" s="24">
        <f t="shared" si="4"/>
        <v>0</v>
      </c>
      <c r="F24" s="66" t="s">
        <v>359</v>
      </c>
      <c r="G24" s="24" t="str">
        <f t="shared" si="0"/>
        <v>0</v>
      </c>
      <c r="H24" s="113"/>
      <c r="I24" s="30">
        <f t="shared" si="3"/>
        <v>0</v>
      </c>
      <c r="J24" s="71"/>
      <c r="K24" s="71"/>
      <c r="L24" s="71"/>
      <c r="M24" s="66"/>
      <c r="N24" s="47"/>
      <c r="O24" s="47"/>
    </row>
    <row r="25" spans="1:15" s="55" customFormat="1" ht="60" customHeight="1" x14ac:dyDescent="0.25">
      <c r="A25" s="65">
        <v>5.3</v>
      </c>
      <c r="B25" s="114" t="s">
        <v>285</v>
      </c>
      <c r="C25" s="114"/>
      <c r="D25" s="66" t="s">
        <v>359</v>
      </c>
      <c r="E25" s="24">
        <f t="shared" si="4"/>
        <v>0</v>
      </c>
      <c r="F25" s="66" t="s">
        <v>359</v>
      </c>
      <c r="G25" s="24" t="str">
        <f t="shared" si="0"/>
        <v>0</v>
      </c>
      <c r="H25" s="113"/>
      <c r="I25" s="30">
        <f t="shared" si="3"/>
        <v>0</v>
      </c>
      <c r="J25" s="71"/>
      <c r="K25" s="71"/>
      <c r="L25" s="71"/>
      <c r="M25" s="66"/>
      <c r="N25" s="47"/>
      <c r="O25" s="47"/>
    </row>
    <row r="26" spans="1:15" s="55" customFormat="1" ht="60" customHeight="1" x14ac:dyDescent="0.25">
      <c r="A26" s="65">
        <v>5.4</v>
      </c>
      <c r="B26" s="114" t="s">
        <v>286</v>
      </c>
      <c r="C26" s="114"/>
      <c r="D26" s="66" t="s">
        <v>359</v>
      </c>
      <c r="E26" s="24">
        <f t="shared" si="4"/>
        <v>0</v>
      </c>
      <c r="F26" s="66" t="s">
        <v>359</v>
      </c>
      <c r="G26" s="24" t="str">
        <f t="shared" si="0"/>
        <v>0</v>
      </c>
      <c r="H26" s="113"/>
      <c r="I26" s="30">
        <f t="shared" si="3"/>
        <v>0</v>
      </c>
      <c r="J26" s="71"/>
      <c r="K26" s="71"/>
      <c r="L26" s="71"/>
      <c r="M26" s="66"/>
      <c r="N26" s="47"/>
      <c r="O26" s="47"/>
    </row>
    <row r="27" spans="1:15" ht="68.25" customHeight="1" x14ac:dyDescent="0.25">
      <c r="A27" s="65">
        <v>5.5</v>
      </c>
      <c r="B27" s="114" t="s">
        <v>399</v>
      </c>
      <c r="C27" s="114"/>
      <c r="D27" s="66" t="s">
        <v>359</v>
      </c>
      <c r="E27" s="24">
        <f t="shared" si="4"/>
        <v>0</v>
      </c>
      <c r="F27" s="66" t="s">
        <v>359</v>
      </c>
      <c r="G27" s="24" t="str">
        <f t="shared" si="0"/>
        <v>0</v>
      </c>
      <c r="H27" s="113"/>
      <c r="I27" s="30">
        <f>G27*E27</f>
        <v>0</v>
      </c>
      <c r="J27" s="71"/>
      <c r="K27" s="71"/>
      <c r="L27" s="71"/>
      <c r="M27" s="66"/>
    </row>
    <row r="28" spans="1:15" s="55" customFormat="1" ht="78.75" x14ac:dyDescent="0.25">
      <c r="A28" s="62">
        <v>6</v>
      </c>
      <c r="B28" s="70" t="s">
        <v>419</v>
      </c>
      <c r="C28" s="64" t="s">
        <v>9</v>
      </c>
      <c r="D28" s="63" t="s">
        <v>479</v>
      </c>
      <c r="E28" s="31" t="str">
        <f>IF(C28="No","0",(AVERAGEIF(E29:E31,"&lt;&gt;0")))</f>
        <v>0</v>
      </c>
      <c r="F28" s="107" t="s">
        <v>418</v>
      </c>
      <c r="G28" s="107"/>
      <c r="H28" s="113"/>
      <c r="I28" s="71"/>
      <c r="J28" s="71"/>
      <c r="K28" s="71"/>
      <c r="L28" s="71"/>
      <c r="M28" s="66"/>
      <c r="N28" s="47"/>
      <c r="O28" s="47"/>
    </row>
    <row r="29" spans="1:15" s="55" customFormat="1" ht="70.5" customHeight="1" x14ac:dyDescent="0.25">
      <c r="A29" s="65">
        <v>6.1</v>
      </c>
      <c r="B29" s="114" t="s">
        <v>287</v>
      </c>
      <c r="C29" s="114"/>
      <c r="D29" s="66" t="s">
        <v>359</v>
      </c>
      <c r="E29" s="24">
        <f t="shared" ref="E29:E31" si="5">VALUE(IF(D29="High","3", IF(D29="Moderate","2", IF(D29="Low","1",IF(D29="Not Applicable","0")))))</f>
        <v>0</v>
      </c>
      <c r="F29" s="66" t="s">
        <v>359</v>
      </c>
      <c r="G29" s="24" t="str">
        <f t="shared" si="0"/>
        <v>0</v>
      </c>
      <c r="H29" s="113"/>
      <c r="I29" s="30">
        <f t="shared" si="3"/>
        <v>0</v>
      </c>
      <c r="J29" s="71"/>
      <c r="K29" s="71"/>
      <c r="L29" s="71"/>
      <c r="M29" s="66"/>
      <c r="N29" s="47"/>
      <c r="O29" s="47"/>
    </row>
    <row r="30" spans="1:15" s="55" customFormat="1" ht="60" customHeight="1" x14ac:dyDescent="0.25">
      <c r="A30" s="65">
        <v>6.2</v>
      </c>
      <c r="B30" s="114" t="s">
        <v>473</v>
      </c>
      <c r="C30" s="114"/>
      <c r="D30" s="66" t="s">
        <v>359</v>
      </c>
      <c r="E30" s="24">
        <f t="shared" si="5"/>
        <v>0</v>
      </c>
      <c r="F30" s="66" t="s">
        <v>359</v>
      </c>
      <c r="G30" s="24" t="str">
        <f t="shared" si="0"/>
        <v>0</v>
      </c>
      <c r="H30" s="113"/>
      <c r="I30" s="30">
        <f t="shared" si="3"/>
        <v>0</v>
      </c>
      <c r="J30" s="71"/>
      <c r="K30" s="71"/>
      <c r="L30" s="71"/>
      <c r="M30" s="66"/>
      <c r="N30" s="47"/>
      <c r="O30" s="47"/>
    </row>
    <row r="31" spans="1:15" ht="68.25" customHeight="1" x14ac:dyDescent="0.25">
      <c r="A31" s="65">
        <v>6.3</v>
      </c>
      <c r="B31" s="114" t="s">
        <v>400</v>
      </c>
      <c r="C31" s="114"/>
      <c r="D31" s="66" t="s">
        <v>359</v>
      </c>
      <c r="E31" s="24">
        <f t="shared" si="5"/>
        <v>0</v>
      </c>
      <c r="F31" s="66" t="s">
        <v>359</v>
      </c>
      <c r="G31" s="24" t="str">
        <f t="shared" si="0"/>
        <v>0</v>
      </c>
      <c r="H31" s="113"/>
      <c r="I31" s="30">
        <f>G31*E31</f>
        <v>0</v>
      </c>
      <c r="J31" s="71"/>
      <c r="K31" s="71"/>
      <c r="L31" s="71"/>
      <c r="M31" s="66"/>
    </row>
    <row r="32" spans="1:15" s="55" customFormat="1" ht="78.75" x14ac:dyDescent="0.25">
      <c r="A32" s="62">
        <v>7</v>
      </c>
      <c r="B32" s="70" t="s">
        <v>420</v>
      </c>
      <c r="C32" s="64" t="s">
        <v>9</v>
      </c>
      <c r="D32" s="63" t="s">
        <v>479</v>
      </c>
      <c r="E32" s="31" t="str">
        <f>IF(C32="No","0",(AVERAGEIF(E33:E37,"&lt;&gt;0")))</f>
        <v>0</v>
      </c>
      <c r="F32" s="107" t="s">
        <v>384</v>
      </c>
      <c r="G32" s="107"/>
      <c r="H32" s="113"/>
      <c r="I32" s="71"/>
      <c r="J32" s="71"/>
      <c r="K32" s="71"/>
      <c r="L32" s="71"/>
      <c r="M32" s="66"/>
      <c r="N32" s="47"/>
      <c r="O32" s="47"/>
    </row>
    <row r="33" spans="1:15" s="55" customFormat="1" ht="60" customHeight="1" x14ac:dyDescent="0.25">
      <c r="A33" s="65">
        <v>7.1</v>
      </c>
      <c r="B33" s="114" t="s">
        <v>288</v>
      </c>
      <c r="C33" s="114"/>
      <c r="D33" s="66" t="s">
        <v>359</v>
      </c>
      <c r="E33" s="24">
        <f t="shared" ref="E33:E37" si="6">VALUE(IF(D33="High","3", IF(D33="Moderate","2", IF(D33="Low","1",IF(D33="Not Applicable","0")))))</f>
        <v>0</v>
      </c>
      <c r="F33" s="66" t="s">
        <v>359</v>
      </c>
      <c r="G33" s="24" t="str">
        <f t="shared" si="0"/>
        <v>0</v>
      </c>
      <c r="H33" s="113"/>
      <c r="I33" s="30">
        <f t="shared" si="3"/>
        <v>0</v>
      </c>
      <c r="J33" s="71"/>
      <c r="K33" s="71"/>
      <c r="L33" s="71"/>
      <c r="M33" s="66"/>
      <c r="N33" s="47"/>
      <c r="O33" s="47"/>
    </row>
    <row r="34" spans="1:15" s="55" customFormat="1" ht="74.25" customHeight="1" x14ac:dyDescent="0.25">
      <c r="A34" s="65">
        <v>7.2</v>
      </c>
      <c r="B34" s="114" t="s">
        <v>289</v>
      </c>
      <c r="C34" s="114"/>
      <c r="D34" s="66" t="s">
        <v>359</v>
      </c>
      <c r="E34" s="24">
        <f t="shared" si="6"/>
        <v>0</v>
      </c>
      <c r="F34" s="66" t="s">
        <v>359</v>
      </c>
      <c r="G34" s="24" t="str">
        <f t="shared" si="0"/>
        <v>0</v>
      </c>
      <c r="H34" s="113"/>
      <c r="I34" s="30">
        <f t="shared" si="3"/>
        <v>0</v>
      </c>
      <c r="J34" s="71"/>
      <c r="K34" s="71"/>
      <c r="L34" s="71"/>
      <c r="M34" s="66"/>
      <c r="N34" s="47"/>
      <c r="O34" s="47"/>
    </row>
    <row r="35" spans="1:15" s="55" customFormat="1" ht="60" customHeight="1" x14ac:dyDescent="0.25">
      <c r="A35" s="65">
        <v>7.3</v>
      </c>
      <c r="B35" s="114" t="s">
        <v>290</v>
      </c>
      <c r="C35" s="114"/>
      <c r="D35" s="66" t="s">
        <v>359</v>
      </c>
      <c r="E35" s="24">
        <f t="shared" si="6"/>
        <v>0</v>
      </c>
      <c r="F35" s="66" t="s">
        <v>359</v>
      </c>
      <c r="G35" s="24" t="str">
        <f t="shared" si="0"/>
        <v>0</v>
      </c>
      <c r="H35" s="113"/>
      <c r="I35" s="30">
        <f t="shared" si="3"/>
        <v>0</v>
      </c>
      <c r="J35" s="71"/>
      <c r="K35" s="71"/>
      <c r="L35" s="71"/>
      <c r="M35" s="66"/>
      <c r="N35" s="47"/>
      <c r="O35" s="47"/>
    </row>
    <row r="36" spans="1:15" s="55" customFormat="1" ht="60" customHeight="1" x14ac:dyDescent="0.25">
      <c r="A36" s="65">
        <v>7.4</v>
      </c>
      <c r="B36" s="114" t="s">
        <v>291</v>
      </c>
      <c r="C36" s="114"/>
      <c r="D36" s="66" t="s">
        <v>359</v>
      </c>
      <c r="E36" s="24">
        <f t="shared" si="6"/>
        <v>0</v>
      </c>
      <c r="F36" s="66" t="s">
        <v>359</v>
      </c>
      <c r="G36" s="24" t="str">
        <f t="shared" si="0"/>
        <v>0</v>
      </c>
      <c r="H36" s="113"/>
      <c r="I36" s="30">
        <f t="shared" si="3"/>
        <v>0</v>
      </c>
      <c r="J36" s="71"/>
      <c r="K36" s="71"/>
      <c r="L36" s="71"/>
      <c r="M36" s="66"/>
      <c r="N36" s="47"/>
      <c r="O36" s="47"/>
    </row>
    <row r="37" spans="1:15" ht="68.25" customHeight="1" x14ac:dyDescent="0.25">
      <c r="A37" s="65">
        <v>7.5</v>
      </c>
      <c r="B37" s="114" t="s">
        <v>401</v>
      </c>
      <c r="C37" s="114"/>
      <c r="D37" s="66" t="s">
        <v>359</v>
      </c>
      <c r="E37" s="24">
        <f t="shared" si="6"/>
        <v>0</v>
      </c>
      <c r="F37" s="66" t="s">
        <v>359</v>
      </c>
      <c r="G37" s="24" t="str">
        <f t="shared" si="0"/>
        <v>0</v>
      </c>
      <c r="H37" s="113"/>
      <c r="I37" s="30">
        <f>G37*E37</f>
        <v>0</v>
      </c>
      <c r="J37" s="71"/>
      <c r="K37" s="71"/>
      <c r="L37" s="71"/>
      <c r="M37" s="66"/>
    </row>
    <row r="38" spans="1:15" s="55" customFormat="1" ht="115.5" x14ac:dyDescent="0.25">
      <c r="A38" s="62">
        <v>8</v>
      </c>
      <c r="B38" s="70" t="s">
        <v>421</v>
      </c>
      <c r="C38" s="64" t="s">
        <v>9</v>
      </c>
      <c r="D38" s="63" t="s">
        <v>479</v>
      </c>
      <c r="E38" s="31" t="str">
        <f>IF(C38="No","0",(AVERAGEIF(E39:E41,"&lt;&gt;0")))</f>
        <v>0</v>
      </c>
      <c r="F38" s="107" t="s">
        <v>422</v>
      </c>
      <c r="G38" s="107"/>
      <c r="H38" s="113"/>
      <c r="I38" s="71"/>
      <c r="J38" s="71"/>
      <c r="K38" s="71"/>
      <c r="L38" s="71"/>
      <c r="M38" s="66"/>
      <c r="N38" s="47"/>
      <c r="O38" s="47"/>
    </row>
    <row r="39" spans="1:15" s="55" customFormat="1" ht="60" customHeight="1" x14ac:dyDescent="0.25">
      <c r="A39" s="65">
        <v>8.1</v>
      </c>
      <c r="B39" s="114" t="s">
        <v>292</v>
      </c>
      <c r="C39" s="114"/>
      <c r="D39" s="66" t="s">
        <v>359</v>
      </c>
      <c r="E39" s="24">
        <f t="shared" ref="E39:E41" si="7">VALUE(IF(D39="High","3", IF(D39="Moderate","2", IF(D39="Low","1",IF(D39="Not Applicable","0")))))</f>
        <v>0</v>
      </c>
      <c r="F39" s="66" t="s">
        <v>359</v>
      </c>
      <c r="G39" s="24" t="str">
        <f t="shared" si="0"/>
        <v>0</v>
      </c>
      <c r="H39" s="113"/>
      <c r="I39" s="30">
        <f t="shared" si="3"/>
        <v>0</v>
      </c>
      <c r="J39" s="71"/>
      <c r="K39" s="71"/>
      <c r="L39" s="71"/>
      <c r="M39" s="66"/>
      <c r="N39" s="47"/>
      <c r="O39" s="47"/>
    </row>
    <row r="40" spans="1:15" s="55" customFormat="1" ht="60" customHeight="1" x14ac:dyDescent="0.25">
      <c r="A40" s="65">
        <v>8.1999999999999993</v>
      </c>
      <c r="B40" s="114" t="s">
        <v>293</v>
      </c>
      <c r="C40" s="114"/>
      <c r="D40" s="66" t="s">
        <v>359</v>
      </c>
      <c r="E40" s="24">
        <f t="shared" si="7"/>
        <v>0</v>
      </c>
      <c r="F40" s="66" t="s">
        <v>359</v>
      </c>
      <c r="G40" s="24" t="str">
        <f t="shared" si="0"/>
        <v>0</v>
      </c>
      <c r="H40" s="113"/>
      <c r="I40" s="30">
        <f t="shared" si="3"/>
        <v>0</v>
      </c>
      <c r="J40" s="71"/>
      <c r="K40" s="71"/>
      <c r="L40" s="71"/>
      <c r="M40" s="66"/>
      <c r="N40" s="47"/>
      <c r="O40" s="47"/>
    </row>
    <row r="41" spans="1:15" ht="68.25" customHeight="1" x14ac:dyDescent="0.25">
      <c r="A41" s="65">
        <v>8.3000000000000007</v>
      </c>
      <c r="B41" s="114" t="s">
        <v>402</v>
      </c>
      <c r="C41" s="114"/>
      <c r="D41" s="66" t="s">
        <v>359</v>
      </c>
      <c r="E41" s="24">
        <f t="shared" si="7"/>
        <v>0</v>
      </c>
      <c r="F41" s="66" t="s">
        <v>359</v>
      </c>
      <c r="G41" s="24" t="str">
        <f t="shared" si="0"/>
        <v>0</v>
      </c>
      <c r="H41" s="113"/>
      <c r="I41" s="30">
        <f>G41*E41</f>
        <v>0</v>
      </c>
      <c r="J41" s="71"/>
      <c r="K41" s="71"/>
      <c r="L41" s="71"/>
      <c r="M41" s="66"/>
    </row>
    <row r="42" spans="1:15" s="55" customFormat="1" ht="101.25" x14ac:dyDescent="0.25">
      <c r="A42" s="62">
        <v>9</v>
      </c>
      <c r="B42" s="70" t="s">
        <v>423</v>
      </c>
      <c r="C42" s="64" t="s">
        <v>9</v>
      </c>
      <c r="D42" s="63" t="s">
        <v>479</v>
      </c>
      <c r="E42" s="31" t="str">
        <f>IF(C42="No","0",(AVERAGEIF(E43:E47,"&lt;&gt;0")))</f>
        <v>0</v>
      </c>
      <c r="F42" s="107" t="s">
        <v>424</v>
      </c>
      <c r="G42" s="107"/>
      <c r="H42" s="113"/>
      <c r="I42" s="71"/>
      <c r="J42" s="71"/>
      <c r="K42" s="71"/>
      <c r="L42" s="71"/>
      <c r="M42" s="66"/>
      <c r="N42" s="47"/>
      <c r="O42" s="47"/>
    </row>
    <row r="43" spans="1:15" s="55" customFormat="1" ht="98.25" customHeight="1" x14ac:dyDescent="0.25">
      <c r="A43" s="65">
        <v>9.1</v>
      </c>
      <c r="B43" s="114" t="s">
        <v>294</v>
      </c>
      <c r="C43" s="114"/>
      <c r="D43" s="66" t="s">
        <v>359</v>
      </c>
      <c r="E43" s="24">
        <f t="shared" ref="E43:E47" si="8">VALUE(IF(D43="High","3", IF(D43="Moderate","2", IF(D43="Low","1",IF(D43="Not Applicable","0")))))</f>
        <v>0</v>
      </c>
      <c r="F43" s="66" t="s">
        <v>359</v>
      </c>
      <c r="G43" s="24" t="str">
        <f t="shared" si="0"/>
        <v>0</v>
      </c>
      <c r="H43" s="113"/>
      <c r="I43" s="30">
        <f t="shared" si="3"/>
        <v>0</v>
      </c>
      <c r="J43" s="71"/>
      <c r="K43" s="71"/>
      <c r="L43" s="71"/>
      <c r="M43" s="66"/>
      <c r="N43" s="47"/>
      <c r="O43" s="47"/>
    </row>
    <row r="44" spans="1:15" s="55" customFormat="1" ht="82.5" customHeight="1" x14ac:dyDescent="0.25">
      <c r="A44" s="65">
        <v>9.1999999999999993</v>
      </c>
      <c r="B44" s="114" t="s">
        <v>295</v>
      </c>
      <c r="C44" s="114"/>
      <c r="D44" s="66" t="s">
        <v>359</v>
      </c>
      <c r="E44" s="24">
        <f t="shared" si="8"/>
        <v>0</v>
      </c>
      <c r="F44" s="66" t="s">
        <v>359</v>
      </c>
      <c r="G44" s="24" t="str">
        <f t="shared" si="0"/>
        <v>0</v>
      </c>
      <c r="H44" s="113"/>
      <c r="I44" s="30">
        <f t="shared" si="3"/>
        <v>0</v>
      </c>
      <c r="J44" s="71"/>
      <c r="K44" s="71"/>
      <c r="L44" s="71"/>
      <c r="M44" s="66"/>
      <c r="N44" s="47"/>
      <c r="O44" s="47"/>
    </row>
    <row r="45" spans="1:15" s="55" customFormat="1" ht="60" customHeight="1" x14ac:dyDescent="0.25">
      <c r="A45" s="65">
        <v>9.3000000000000007</v>
      </c>
      <c r="B45" s="114" t="s">
        <v>296</v>
      </c>
      <c r="C45" s="114"/>
      <c r="D45" s="66" t="s">
        <v>359</v>
      </c>
      <c r="E45" s="24">
        <f t="shared" si="8"/>
        <v>0</v>
      </c>
      <c r="F45" s="66" t="s">
        <v>359</v>
      </c>
      <c r="G45" s="24" t="str">
        <f t="shared" si="0"/>
        <v>0</v>
      </c>
      <c r="H45" s="113"/>
      <c r="I45" s="30">
        <f t="shared" si="3"/>
        <v>0</v>
      </c>
      <c r="J45" s="71"/>
      <c r="K45" s="71"/>
      <c r="L45" s="71"/>
      <c r="M45" s="66"/>
      <c r="N45" s="47"/>
      <c r="O45" s="47"/>
    </row>
    <row r="46" spans="1:15" s="55" customFormat="1" ht="60" customHeight="1" x14ac:dyDescent="0.25">
      <c r="A46" s="65">
        <v>9.4</v>
      </c>
      <c r="B46" s="114" t="s">
        <v>297</v>
      </c>
      <c r="C46" s="114"/>
      <c r="D46" s="66" t="s">
        <v>359</v>
      </c>
      <c r="E46" s="24">
        <f t="shared" si="8"/>
        <v>0</v>
      </c>
      <c r="F46" s="66" t="s">
        <v>359</v>
      </c>
      <c r="G46" s="24" t="str">
        <f t="shared" si="0"/>
        <v>0</v>
      </c>
      <c r="H46" s="113"/>
      <c r="I46" s="30">
        <f t="shared" si="3"/>
        <v>0</v>
      </c>
      <c r="J46" s="71"/>
      <c r="K46" s="71"/>
      <c r="L46" s="71"/>
      <c r="M46" s="66"/>
      <c r="N46" s="47"/>
      <c r="O46" s="47"/>
    </row>
    <row r="47" spans="1:15" ht="68.25" customHeight="1" x14ac:dyDescent="0.25">
      <c r="A47" s="65">
        <v>9.5</v>
      </c>
      <c r="B47" s="114" t="s">
        <v>403</v>
      </c>
      <c r="C47" s="114"/>
      <c r="D47" s="66" t="s">
        <v>359</v>
      </c>
      <c r="E47" s="24">
        <f t="shared" si="8"/>
        <v>0</v>
      </c>
      <c r="F47" s="66" t="s">
        <v>359</v>
      </c>
      <c r="G47" s="24" t="str">
        <f t="shared" si="0"/>
        <v>0</v>
      </c>
      <c r="H47" s="113"/>
      <c r="I47" s="30">
        <f>G47*E47</f>
        <v>0</v>
      </c>
      <c r="J47" s="71"/>
      <c r="K47" s="71"/>
      <c r="L47" s="71"/>
      <c r="M47" s="66"/>
    </row>
    <row r="48" spans="1:15" s="55" customFormat="1" ht="157.5" x14ac:dyDescent="0.25">
      <c r="A48" s="62">
        <v>10</v>
      </c>
      <c r="B48" s="70" t="s">
        <v>425</v>
      </c>
      <c r="C48" s="64" t="s">
        <v>9</v>
      </c>
      <c r="D48" s="63" t="s">
        <v>479</v>
      </c>
      <c r="E48" s="31" t="str">
        <f>IF(C48="No","0",(AVERAGEIF(E49:E52,"&lt;&gt;0")))</f>
        <v>0</v>
      </c>
      <c r="F48" s="107" t="s">
        <v>385</v>
      </c>
      <c r="G48" s="107"/>
      <c r="H48" s="113"/>
      <c r="I48" s="71"/>
      <c r="J48" s="71"/>
      <c r="K48" s="71"/>
      <c r="L48" s="71"/>
      <c r="M48" s="66"/>
      <c r="N48" s="47"/>
      <c r="O48" s="47"/>
    </row>
    <row r="49" spans="1:15" s="55" customFormat="1" ht="60" customHeight="1" x14ac:dyDescent="0.25">
      <c r="A49" s="65">
        <v>10.1</v>
      </c>
      <c r="B49" s="114" t="s">
        <v>298</v>
      </c>
      <c r="C49" s="114"/>
      <c r="D49" s="66" t="s">
        <v>359</v>
      </c>
      <c r="E49" s="24">
        <f t="shared" ref="E49:E52" si="9">VALUE(IF(D49="High","3", IF(D49="Moderate","2", IF(D49="Low","1",IF(D49="Not Applicable","0")))))</f>
        <v>0</v>
      </c>
      <c r="F49" s="66" t="s">
        <v>359</v>
      </c>
      <c r="G49" s="24" t="str">
        <f t="shared" si="0"/>
        <v>0</v>
      </c>
      <c r="H49" s="113"/>
      <c r="I49" s="30">
        <f t="shared" si="3"/>
        <v>0</v>
      </c>
      <c r="J49" s="71"/>
      <c r="K49" s="71"/>
      <c r="L49" s="71"/>
      <c r="M49" s="66"/>
      <c r="N49" s="47"/>
      <c r="O49" s="47"/>
    </row>
    <row r="50" spans="1:15" s="55" customFormat="1" ht="60" customHeight="1" x14ac:dyDescent="0.25">
      <c r="A50" s="65">
        <v>10.199999999999999</v>
      </c>
      <c r="B50" s="114" t="s">
        <v>299</v>
      </c>
      <c r="C50" s="114"/>
      <c r="D50" s="66" t="s">
        <v>359</v>
      </c>
      <c r="E50" s="24">
        <f t="shared" si="9"/>
        <v>0</v>
      </c>
      <c r="F50" s="66" t="s">
        <v>359</v>
      </c>
      <c r="G50" s="24" t="str">
        <f t="shared" si="0"/>
        <v>0</v>
      </c>
      <c r="H50" s="113"/>
      <c r="I50" s="30">
        <f t="shared" si="3"/>
        <v>0</v>
      </c>
      <c r="J50" s="71"/>
      <c r="K50" s="71"/>
      <c r="L50" s="71"/>
      <c r="M50" s="66"/>
      <c r="N50" s="47"/>
      <c r="O50" s="47"/>
    </row>
    <row r="51" spans="1:15" s="55" customFormat="1" ht="60" customHeight="1" x14ac:dyDescent="0.25">
      <c r="A51" s="65">
        <v>10.3</v>
      </c>
      <c r="B51" s="114" t="s">
        <v>300</v>
      </c>
      <c r="C51" s="114"/>
      <c r="D51" s="66" t="s">
        <v>359</v>
      </c>
      <c r="E51" s="24">
        <f t="shared" si="9"/>
        <v>0</v>
      </c>
      <c r="F51" s="66" t="s">
        <v>359</v>
      </c>
      <c r="G51" s="24" t="str">
        <f t="shared" si="0"/>
        <v>0</v>
      </c>
      <c r="H51" s="113"/>
      <c r="I51" s="30">
        <f t="shared" si="3"/>
        <v>0</v>
      </c>
      <c r="J51" s="71"/>
      <c r="K51" s="71"/>
      <c r="L51" s="71"/>
      <c r="M51" s="66"/>
      <c r="N51" s="47"/>
      <c r="O51" s="47"/>
    </row>
    <row r="52" spans="1:15" ht="68.25" customHeight="1" x14ac:dyDescent="0.25">
      <c r="A52" s="65">
        <v>10.4</v>
      </c>
      <c r="B52" s="114" t="s">
        <v>404</v>
      </c>
      <c r="C52" s="114"/>
      <c r="D52" s="66" t="s">
        <v>359</v>
      </c>
      <c r="E52" s="24">
        <f t="shared" si="9"/>
        <v>0</v>
      </c>
      <c r="F52" s="66" t="s">
        <v>359</v>
      </c>
      <c r="G52" s="24" t="str">
        <f t="shared" si="0"/>
        <v>0</v>
      </c>
      <c r="H52" s="113"/>
      <c r="I52" s="30">
        <f>G52*E52</f>
        <v>0</v>
      </c>
      <c r="J52" s="71"/>
      <c r="K52" s="71"/>
      <c r="L52" s="71"/>
      <c r="M52" s="66"/>
    </row>
    <row r="53" spans="1:15" s="55" customFormat="1" ht="141.75" x14ac:dyDescent="0.25">
      <c r="A53" s="62">
        <v>11</v>
      </c>
      <c r="B53" s="70" t="s">
        <v>426</v>
      </c>
      <c r="C53" s="64" t="s">
        <v>9</v>
      </c>
      <c r="D53" s="63" t="s">
        <v>479</v>
      </c>
      <c r="E53" s="31" t="str">
        <f>IF(C53="No","0",(AVERAGEIF(E54:E57,"&lt;&gt;0")))</f>
        <v>0</v>
      </c>
      <c r="F53" s="107" t="s">
        <v>386</v>
      </c>
      <c r="G53" s="107"/>
      <c r="H53" s="113"/>
      <c r="I53" s="71"/>
      <c r="J53" s="71"/>
      <c r="K53" s="71"/>
      <c r="L53" s="71"/>
      <c r="M53" s="66"/>
      <c r="N53" s="47"/>
      <c r="O53" s="47"/>
    </row>
    <row r="54" spans="1:15" s="55" customFormat="1" ht="60" customHeight="1" x14ac:dyDescent="0.25">
      <c r="A54" s="65">
        <v>11.1</v>
      </c>
      <c r="B54" s="114" t="s">
        <v>301</v>
      </c>
      <c r="C54" s="114"/>
      <c r="D54" s="66" t="s">
        <v>359</v>
      </c>
      <c r="E54" s="24">
        <f t="shared" ref="E54:E57" si="10">VALUE(IF(D54="High","3", IF(D54="Moderate","2", IF(D54="Low","1",IF(D54="Not Applicable","0")))))</f>
        <v>0</v>
      </c>
      <c r="F54" s="66" t="s">
        <v>359</v>
      </c>
      <c r="G54" s="24" t="str">
        <f t="shared" si="0"/>
        <v>0</v>
      </c>
      <c r="H54" s="113"/>
      <c r="I54" s="30">
        <f t="shared" si="3"/>
        <v>0</v>
      </c>
      <c r="J54" s="71"/>
      <c r="K54" s="71"/>
      <c r="L54" s="71"/>
      <c r="M54" s="66"/>
      <c r="N54" s="47"/>
      <c r="O54" s="47"/>
    </row>
    <row r="55" spans="1:15" s="55" customFormat="1" ht="60" customHeight="1" x14ac:dyDescent="0.25">
      <c r="A55" s="65">
        <v>11.2</v>
      </c>
      <c r="B55" s="114" t="s">
        <v>302</v>
      </c>
      <c r="C55" s="114"/>
      <c r="D55" s="66" t="s">
        <v>359</v>
      </c>
      <c r="E55" s="24">
        <f t="shared" si="10"/>
        <v>0</v>
      </c>
      <c r="F55" s="66" t="s">
        <v>359</v>
      </c>
      <c r="G55" s="24" t="str">
        <f t="shared" si="0"/>
        <v>0</v>
      </c>
      <c r="H55" s="113"/>
      <c r="I55" s="30">
        <f t="shared" si="3"/>
        <v>0</v>
      </c>
      <c r="J55" s="71"/>
      <c r="K55" s="71"/>
      <c r="L55" s="71"/>
      <c r="M55" s="66"/>
      <c r="N55" s="47"/>
      <c r="O55" s="47"/>
    </row>
    <row r="56" spans="1:15" s="55" customFormat="1" ht="113.25" customHeight="1" x14ac:dyDescent="0.25">
      <c r="A56" s="65">
        <v>11.3</v>
      </c>
      <c r="B56" s="114" t="s">
        <v>303</v>
      </c>
      <c r="C56" s="114"/>
      <c r="D56" s="66" t="s">
        <v>359</v>
      </c>
      <c r="E56" s="24">
        <f t="shared" si="10"/>
        <v>0</v>
      </c>
      <c r="F56" s="66" t="s">
        <v>359</v>
      </c>
      <c r="G56" s="24" t="str">
        <f t="shared" si="0"/>
        <v>0</v>
      </c>
      <c r="H56" s="113"/>
      <c r="I56" s="30">
        <f t="shared" si="3"/>
        <v>0</v>
      </c>
      <c r="J56" s="71"/>
      <c r="K56" s="71"/>
      <c r="L56" s="71"/>
      <c r="M56" s="66"/>
      <c r="N56" s="47"/>
      <c r="O56" s="47"/>
    </row>
    <row r="57" spans="1:15" ht="68.25" customHeight="1" x14ac:dyDescent="0.25">
      <c r="A57" s="65">
        <v>11.4</v>
      </c>
      <c r="B57" s="114" t="s">
        <v>405</v>
      </c>
      <c r="C57" s="114"/>
      <c r="D57" s="66" t="s">
        <v>359</v>
      </c>
      <c r="E57" s="24">
        <f t="shared" si="10"/>
        <v>0</v>
      </c>
      <c r="F57" s="66" t="s">
        <v>359</v>
      </c>
      <c r="G57" s="24" t="str">
        <f t="shared" si="0"/>
        <v>0</v>
      </c>
      <c r="H57" s="113"/>
      <c r="I57" s="30">
        <f>G57*E57</f>
        <v>0</v>
      </c>
      <c r="J57" s="71"/>
      <c r="K57" s="71"/>
      <c r="L57" s="71"/>
      <c r="M57" s="66"/>
    </row>
    <row r="58" spans="1:15" s="55" customFormat="1" ht="78.75" x14ac:dyDescent="0.25">
      <c r="A58" s="62">
        <v>12</v>
      </c>
      <c r="B58" s="70" t="s">
        <v>427</v>
      </c>
      <c r="C58" s="64" t="s">
        <v>9</v>
      </c>
      <c r="D58" s="63" t="s">
        <v>479</v>
      </c>
      <c r="E58" s="31" t="str">
        <f>IF(C58="No","0",(AVERAGEIF(E59:E64,"&lt;&gt;0")))</f>
        <v>0</v>
      </c>
      <c r="F58" s="107" t="s">
        <v>387</v>
      </c>
      <c r="G58" s="107"/>
      <c r="H58" s="113"/>
      <c r="I58" s="71"/>
      <c r="J58" s="71"/>
      <c r="K58" s="71"/>
      <c r="L58" s="71"/>
      <c r="M58" s="66"/>
      <c r="N58" s="47"/>
      <c r="O58" s="47"/>
    </row>
    <row r="59" spans="1:15" s="55" customFormat="1" ht="60" customHeight="1" x14ac:dyDescent="0.25">
      <c r="A59" s="65">
        <v>12.1</v>
      </c>
      <c r="B59" s="114" t="s">
        <v>304</v>
      </c>
      <c r="C59" s="114"/>
      <c r="D59" s="66" t="s">
        <v>359</v>
      </c>
      <c r="E59" s="24">
        <f t="shared" ref="E59:E64" si="11">VALUE(IF(D59="High","3", IF(D59="Moderate","2", IF(D59="Low","1",IF(D59="Not Applicable","0")))))</f>
        <v>0</v>
      </c>
      <c r="F59" s="66" t="s">
        <v>359</v>
      </c>
      <c r="G59" s="24" t="str">
        <f t="shared" si="0"/>
        <v>0</v>
      </c>
      <c r="H59" s="113"/>
      <c r="I59" s="30">
        <f t="shared" si="3"/>
        <v>0</v>
      </c>
      <c r="J59" s="71"/>
      <c r="K59" s="71"/>
      <c r="L59" s="71"/>
      <c r="M59" s="66"/>
      <c r="N59" s="47"/>
      <c r="O59" s="47"/>
    </row>
    <row r="60" spans="1:15" s="55" customFormat="1" ht="60" customHeight="1" x14ac:dyDescent="0.25">
      <c r="A60" s="65">
        <v>12.2</v>
      </c>
      <c r="B60" s="114" t="s">
        <v>305</v>
      </c>
      <c r="C60" s="114"/>
      <c r="D60" s="66" t="s">
        <v>359</v>
      </c>
      <c r="E60" s="24">
        <f t="shared" si="11"/>
        <v>0</v>
      </c>
      <c r="F60" s="66" t="s">
        <v>359</v>
      </c>
      <c r="G60" s="24" t="str">
        <f t="shared" si="0"/>
        <v>0</v>
      </c>
      <c r="H60" s="113"/>
      <c r="I60" s="30">
        <f t="shared" si="3"/>
        <v>0</v>
      </c>
      <c r="J60" s="71"/>
      <c r="K60" s="71"/>
      <c r="L60" s="71"/>
      <c r="M60" s="66"/>
      <c r="N60" s="47"/>
      <c r="O60" s="47"/>
    </row>
    <row r="61" spans="1:15" s="55" customFormat="1" ht="114.75" customHeight="1" x14ac:dyDescent="0.25">
      <c r="A61" s="65">
        <v>12.3</v>
      </c>
      <c r="B61" s="114" t="s">
        <v>306</v>
      </c>
      <c r="C61" s="114"/>
      <c r="D61" s="66" t="s">
        <v>359</v>
      </c>
      <c r="E61" s="24">
        <f t="shared" si="11"/>
        <v>0</v>
      </c>
      <c r="F61" s="66" t="s">
        <v>359</v>
      </c>
      <c r="G61" s="24" t="str">
        <f t="shared" si="0"/>
        <v>0</v>
      </c>
      <c r="H61" s="113"/>
      <c r="I61" s="30">
        <f t="shared" si="3"/>
        <v>0</v>
      </c>
      <c r="J61" s="71"/>
      <c r="K61" s="71"/>
      <c r="L61" s="71"/>
      <c r="M61" s="66"/>
      <c r="N61" s="47"/>
      <c r="O61" s="47"/>
    </row>
    <row r="62" spans="1:15" s="55" customFormat="1" ht="60" customHeight="1" x14ac:dyDescent="0.25">
      <c r="A62" s="65">
        <v>12.4</v>
      </c>
      <c r="B62" s="114" t="s">
        <v>307</v>
      </c>
      <c r="C62" s="114"/>
      <c r="D62" s="66" t="s">
        <v>359</v>
      </c>
      <c r="E62" s="24">
        <f t="shared" si="11"/>
        <v>0</v>
      </c>
      <c r="F62" s="66" t="s">
        <v>359</v>
      </c>
      <c r="G62" s="24" t="str">
        <f t="shared" si="0"/>
        <v>0</v>
      </c>
      <c r="H62" s="113"/>
      <c r="I62" s="30">
        <f t="shared" si="3"/>
        <v>0</v>
      </c>
      <c r="J62" s="71"/>
      <c r="K62" s="71"/>
      <c r="L62" s="71"/>
      <c r="M62" s="66"/>
      <c r="N62" s="47"/>
      <c r="O62" s="47"/>
    </row>
    <row r="63" spans="1:15" s="55" customFormat="1" ht="60" customHeight="1" x14ac:dyDescent="0.25">
      <c r="A63" s="65">
        <v>12.5</v>
      </c>
      <c r="B63" s="114" t="s">
        <v>308</v>
      </c>
      <c r="C63" s="114"/>
      <c r="D63" s="66" t="s">
        <v>359</v>
      </c>
      <c r="E63" s="24">
        <f t="shared" si="11"/>
        <v>0</v>
      </c>
      <c r="F63" s="66" t="s">
        <v>359</v>
      </c>
      <c r="G63" s="24" t="str">
        <f t="shared" si="0"/>
        <v>0</v>
      </c>
      <c r="H63" s="113"/>
      <c r="I63" s="30">
        <f t="shared" si="3"/>
        <v>0</v>
      </c>
      <c r="J63" s="71"/>
      <c r="K63" s="71"/>
      <c r="L63" s="71"/>
      <c r="M63" s="66"/>
      <c r="N63" s="47"/>
      <c r="O63" s="47"/>
    </row>
    <row r="64" spans="1:15" ht="68.25" customHeight="1" x14ac:dyDescent="0.25">
      <c r="A64" s="65">
        <v>12.6</v>
      </c>
      <c r="B64" s="114" t="s">
        <v>406</v>
      </c>
      <c r="C64" s="114"/>
      <c r="D64" s="66" t="s">
        <v>359</v>
      </c>
      <c r="E64" s="24">
        <f t="shared" si="11"/>
        <v>0</v>
      </c>
      <c r="F64" s="66" t="s">
        <v>359</v>
      </c>
      <c r="G64" s="24" t="str">
        <f t="shared" si="0"/>
        <v>0</v>
      </c>
      <c r="H64" s="113"/>
      <c r="I64" s="30">
        <f>G64*E64</f>
        <v>0</v>
      </c>
      <c r="J64" s="71"/>
      <c r="K64" s="71"/>
      <c r="L64" s="71"/>
      <c r="M64" s="66"/>
    </row>
    <row r="65" spans="1:15" s="55" customFormat="1" ht="63" x14ac:dyDescent="0.25">
      <c r="A65" s="62">
        <v>13</v>
      </c>
      <c r="B65" s="70" t="s">
        <v>428</v>
      </c>
      <c r="C65" s="64" t="s">
        <v>9</v>
      </c>
      <c r="D65" s="63" t="s">
        <v>479</v>
      </c>
      <c r="E65" s="31" t="str">
        <f>IF(C65="No","0",(AVERAGEIF(E66:E71,"&lt;&gt;0")))</f>
        <v>0</v>
      </c>
      <c r="F65" s="107" t="s">
        <v>388</v>
      </c>
      <c r="G65" s="107"/>
      <c r="H65" s="113"/>
      <c r="I65" s="71"/>
      <c r="J65" s="71"/>
      <c r="K65" s="71"/>
      <c r="L65" s="71"/>
      <c r="M65" s="66"/>
      <c r="N65" s="47"/>
      <c r="O65" s="47"/>
    </row>
    <row r="66" spans="1:15" s="55" customFormat="1" ht="70.5" customHeight="1" x14ac:dyDescent="0.25">
      <c r="A66" s="65">
        <v>13.1</v>
      </c>
      <c r="B66" s="114" t="s">
        <v>309</v>
      </c>
      <c r="C66" s="114"/>
      <c r="D66" s="66" t="s">
        <v>359</v>
      </c>
      <c r="E66" s="24">
        <f t="shared" ref="E66:E71" si="12">VALUE(IF(D66="High","3", IF(D66="Moderate","2", IF(D66="Low","1",IF(D66="Not Applicable","0")))))</f>
        <v>0</v>
      </c>
      <c r="F66" s="66" t="s">
        <v>359</v>
      </c>
      <c r="G66" s="24" t="str">
        <f t="shared" si="0"/>
        <v>0</v>
      </c>
      <c r="H66" s="113"/>
      <c r="I66" s="30">
        <f t="shared" si="3"/>
        <v>0</v>
      </c>
      <c r="J66" s="71"/>
      <c r="K66" s="71"/>
      <c r="L66" s="71"/>
      <c r="M66" s="66"/>
      <c r="N66" s="47"/>
      <c r="O66" s="47"/>
    </row>
    <row r="67" spans="1:15" s="55" customFormat="1" ht="60" customHeight="1" x14ac:dyDescent="0.25">
      <c r="A67" s="65">
        <v>13.2</v>
      </c>
      <c r="B67" s="114" t="s">
        <v>310</v>
      </c>
      <c r="C67" s="114"/>
      <c r="D67" s="66" t="s">
        <v>359</v>
      </c>
      <c r="E67" s="24">
        <f t="shared" si="12"/>
        <v>0</v>
      </c>
      <c r="F67" s="66" t="s">
        <v>359</v>
      </c>
      <c r="G67" s="24" t="str">
        <f t="shared" si="0"/>
        <v>0</v>
      </c>
      <c r="H67" s="113"/>
      <c r="I67" s="30">
        <f t="shared" si="3"/>
        <v>0</v>
      </c>
      <c r="J67" s="71"/>
      <c r="K67" s="71"/>
      <c r="L67" s="71"/>
      <c r="M67" s="66"/>
      <c r="N67" s="47"/>
      <c r="O67" s="47"/>
    </row>
    <row r="68" spans="1:15" s="55" customFormat="1" ht="60" customHeight="1" x14ac:dyDescent="0.25">
      <c r="A68" s="65">
        <v>13.3</v>
      </c>
      <c r="B68" s="114" t="s">
        <v>311</v>
      </c>
      <c r="C68" s="114"/>
      <c r="D68" s="66" t="s">
        <v>359</v>
      </c>
      <c r="E68" s="24">
        <f t="shared" si="12"/>
        <v>0</v>
      </c>
      <c r="F68" s="66" t="s">
        <v>359</v>
      </c>
      <c r="G68" s="24" t="str">
        <f t="shared" si="0"/>
        <v>0</v>
      </c>
      <c r="H68" s="113"/>
      <c r="I68" s="30">
        <f t="shared" si="3"/>
        <v>0</v>
      </c>
      <c r="J68" s="71"/>
      <c r="K68" s="71"/>
      <c r="L68" s="71"/>
      <c r="M68" s="66"/>
      <c r="N68" s="47"/>
      <c r="O68" s="47"/>
    </row>
    <row r="69" spans="1:15" s="55" customFormat="1" ht="60" customHeight="1" x14ac:dyDescent="0.25">
      <c r="A69" s="65">
        <v>13.4</v>
      </c>
      <c r="B69" s="114" t="s">
        <v>312</v>
      </c>
      <c r="C69" s="114"/>
      <c r="D69" s="66" t="s">
        <v>359</v>
      </c>
      <c r="E69" s="24">
        <f t="shared" si="12"/>
        <v>0</v>
      </c>
      <c r="F69" s="66" t="s">
        <v>359</v>
      </c>
      <c r="G69" s="24" t="str">
        <f t="shared" si="0"/>
        <v>0</v>
      </c>
      <c r="H69" s="113"/>
      <c r="I69" s="30">
        <f t="shared" si="3"/>
        <v>0</v>
      </c>
      <c r="J69" s="71"/>
      <c r="K69" s="71"/>
      <c r="L69" s="71"/>
      <c r="M69" s="66"/>
      <c r="N69" s="47"/>
      <c r="O69" s="47"/>
    </row>
    <row r="70" spans="1:15" s="55" customFormat="1" ht="78.75" customHeight="1" x14ac:dyDescent="0.25">
      <c r="A70" s="65">
        <v>13.5</v>
      </c>
      <c r="B70" s="114" t="s">
        <v>313</v>
      </c>
      <c r="C70" s="114"/>
      <c r="D70" s="66" t="s">
        <v>359</v>
      </c>
      <c r="E70" s="24">
        <f t="shared" si="12"/>
        <v>0</v>
      </c>
      <c r="F70" s="66" t="s">
        <v>359</v>
      </c>
      <c r="G70" s="24" t="str">
        <f t="shared" ref="G70:G71" si="13">IF(F70="Severe","5",IF(F70="Significant","4",IF(F70="Moderate","3",IF(F70="Low","2",IF(F70="Insignificant","1",IF(F70="Not Applicable","0"))))))</f>
        <v>0</v>
      </c>
      <c r="H70" s="113"/>
      <c r="I70" s="30">
        <f t="shared" si="3"/>
        <v>0</v>
      </c>
      <c r="J70" s="71"/>
      <c r="K70" s="71"/>
      <c r="L70" s="71"/>
      <c r="M70" s="66"/>
      <c r="N70" s="47"/>
      <c r="O70" s="47"/>
    </row>
    <row r="71" spans="1:15" ht="68.25" customHeight="1" x14ac:dyDescent="0.25">
      <c r="A71" s="65">
        <v>13.6</v>
      </c>
      <c r="B71" s="114" t="s">
        <v>407</v>
      </c>
      <c r="C71" s="114"/>
      <c r="D71" s="66" t="s">
        <v>359</v>
      </c>
      <c r="E71" s="24">
        <f t="shared" si="12"/>
        <v>0</v>
      </c>
      <c r="F71" s="66" t="s">
        <v>359</v>
      </c>
      <c r="G71" s="24" t="str">
        <f t="shared" si="13"/>
        <v>0</v>
      </c>
      <c r="H71" s="113"/>
      <c r="I71" s="30">
        <f>G71*E71</f>
        <v>0</v>
      </c>
      <c r="J71" s="71"/>
      <c r="K71" s="71"/>
      <c r="L71" s="71"/>
      <c r="M71" s="66"/>
    </row>
    <row r="72" spans="1:15" s="55" customFormat="1" ht="115.5" x14ac:dyDescent="0.25">
      <c r="A72" s="62">
        <v>14</v>
      </c>
      <c r="B72" s="70" t="s">
        <v>429</v>
      </c>
      <c r="C72" s="64" t="s">
        <v>9</v>
      </c>
      <c r="D72" s="63" t="s">
        <v>479</v>
      </c>
      <c r="E72" s="31" t="str">
        <f>IF(C72="No","0",(AVERAGEIF(E73:E74,"&lt;&gt;0")))</f>
        <v>0</v>
      </c>
      <c r="F72" s="107" t="s">
        <v>389</v>
      </c>
      <c r="G72" s="107"/>
      <c r="H72" s="113"/>
      <c r="I72" s="71"/>
      <c r="J72" s="71"/>
      <c r="K72" s="71"/>
      <c r="L72" s="71"/>
      <c r="M72" s="66"/>
      <c r="N72" s="47"/>
      <c r="O72" s="47"/>
    </row>
    <row r="73" spans="1:15" s="55" customFormat="1" ht="60" customHeight="1" x14ac:dyDescent="0.25">
      <c r="A73" s="65">
        <v>14.1</v>
      </c>
      <c r="B73" s="114" t="s">
        <v>314</v>
      </c>
      <c r="C73" s="114"/>
      <c r="D73" s="66" t="s">
        <v>359</v>
      </c>
      <c r="E73" s="24">
        <f t="shared" ref="E73:E74" si="14">VALUE(IF(D73="High","3", IF(D73="Moderate","2", IF(D73="Low","1",IF(D73="Not Applicable","0")))))</f>
        <v>0</v>
      </c>
      <c r="F73" s="66" t="s">
        <v>359</v>
      </c>
      <c r="G73" s="24" t="str">
        <f t="shared" ref="G73:G74" si="15">IF(F73="Severe","5",IF(F73="Significant","4",IF(F73="Moderate","3",IF(F73="Low","2",IF(F73="Insignificant","1",IF(F73="Not Applicable","0"))))))</f>
        <v>0</v>
      </c>
      <c r="H73" s="113"/>
      <c r="I73" s="30">
        <f t="shared" si="3"/>
        <v>0</v>
      </c>
      <c r="J73" s="71"/>
      <c r="K73" s="71"/>
      <c r="L73" s="71"/>
      <c r="M73" s="66"/>
      <c r="N73" s="47"/>
      <c r="O73" s="47"/>
    </row>
    <row r="74" spans="1:15" ht="68.25" customHeight="1" x14ac:dyDescent="0.25">
      <c r="A74" s="65">
        <v>14.2</v>
      </c>
      <c r="B74" s="114" t="s">
        <v>408</v>
      </c>
      <c r="C74" s="114"/>
      <c r="D74" s="66" t="s">
        <v>359</v>
      </c>
      <c r="E74" s="24">
        <f t="shared" si="14"/>
        <v>0</v>
      </c>
      <c r="F74" s="66" t="s">
        <v>359</v>
      </c>
      <c r="G74" s="24" t="str">
        <f t="shared" si="15"/>
        <v>0</v>
      </c>
      <c r="H74" s="113"/>
      <c r="I74" s="30">
        <f>G74*E74</f>
        <v>0</v>
      </c>
      <c r="J74" s="71"/>
      <c r="K74" s="71"/>
      <c r="L74" s="71"/>
      <c r="M74" s="66"/>
    </row>
    <row r="75" spans="1:15" s="55" customFormat="1" ht="72.75" x14ac:dyDescent="0.25">
      <c r="A75" s="62">
        <v>15</v>
      </c>
      <c r="B75" s="70" t="s">
        <v>430</v>
      </c>
      <c r="C75" s="64" t="s">
        <v>9</v>
      </c>
      <c r="D75" s="63" t="s">
        <v>479</v>
      </c>
      <c r="E75" s="31" t="str">
        <f>IF(C75="No","0",(AVERAGEIF(E76:E79,"&lt;&gt;0")))</f>
        <v>0</v>
      </c>
      <c r="F75" s="107" t="s">
        <v>390</v>
      </c>
      <c r="G75" s="107"/>
      <c r="H75" s="113"/>
      <c r="I75" s="71"/>
      <c r="J75" s="71"/>
      <c r="K75" s="71"/>
      <c r="L75" s="71"/>
      <c r="M75" s="66"/>
      <c r="N75" s="47"/>
      <c r="O75" s="47"/>
    </row>
    <row r="76" spans="1:15" s="55" customFormat="1" ht="60" customHeight="1" x14ac:dyDescent="0.25">
      <c r="A76" s="65">
        <v>15.1</v>
      </c>
      <c r="B76" s="114" t="s">
        <v>315</v>
      </c>
      <c r="C76" s="114"/>
      <c r="D76" s="66" t="s">
        <v>359</v>
      </c>
      <c r="E76" s="24">
        <f t="shared" ref="E76:E79" si="16">VALUE(IF(D76="High","3", IF(D76="Moderate","2", IF(D76="Low","1",IF(D76="Not Applicable","0")))))</f>
        <v>0</v>
      </c>
      <c r="F76" s="66" t="s">
        <v>359</v>
      </c>
      <c r="G76" s="24" t="str">
        <f t="shared" ref="G76:G79" si="17">IF(F76="Severe","5",IF(F76="Significant","4",IF(F76="Moderate","3",IF(F76="Low","2",IF(F76="Insignificant","1",IF(F76="Not Applicable","0"))))))</f>
        <v>0</v>
      </c>
      <c r="H76" s="113"/>
      <c r="I76" s="30">
        <f t="shared" si="3"/>
        <v>0</v>
      </c>
      <c r="J76" s="71"/>
      <c r="K76" s="71"/>
      <c r="L76" s="71"/>
      <c r="M76" s="66"/>
      <c r="N76" s="47"/>
      <c r="O76" s="47"/>
    </row>
    <row r="77" spans="1:15" s="55" customFormat="1" ht="60" customHeight="1" x14ac:dyDescent="0.25">
      <c r="A77" s="65">
        <v>15.2</v>
      </c>
      <c r="B77" s="114" t="s">
        <v>316</v>
      </c>
      <c r="C77" s="114"/>
      <c r="D77" s="66" t="s">
        <v>359</v>
      </c>
      <c r="E77" s="24">
        <f t="shared" si="16"/>
        <v>0</v>
      </c>
      <c r="F77" s="66" t="s">
        <v>359</v>
      </c>
      <c r="G77" s="24" t="str">
        <f t="shared" si="17"/>
        <v>0</v>
      </c>
      <c r="H77" s="113"/>
      <c r="I77" s="30">
        <f t="shared" si="3"/>
        <v>0</v>
      </c>
      <c r="J77" s="71"/>
      <c r="K77" s="71"/>
      <c r="L77" s="71"/>
      <c r="M77" s="66"/>
      <c r="N77" s="47"/>
      <c r="O77" s="47"/>
    </row>
    <row r="78" spans="1:15" s="55" customFormat="1" ht="60" customHeight="1" x14ac:dyDescent="0.25">
      <c r="A78" s="65">
        <v>15.3</v>
      </c>
      <c r="B78" s="114" t="s">
        <v>317</v>
      </c>
      <c r="C78" s="114"/>
      <c r="D78" s="66" t="s">
        <v>359</v>
      </c>
      <c r="E78" s="24">
        <f t="shared" si="16"/>
        <v>0</v>
      </c>
      <c r="F78" s="66" t="s">
        <v>359</v>
      </c>
      <c r="G78" s="24" t="str">
        <f t="shared" si="17"/>
        <v>0</v>
      </c>
      <c r="H78" s="113"/>
      <c r="I78" s="30">
        <f t="shared" si="3"/>
        <v>0</v>
      </c>
      <c r="J78" s="71"/>
      <c r="K78" s="71"/>
      <c r="L78" s="71"/>
      <c r="M78" s="66"/>
      <c r="N78" s="47"/>
      <c r="O78" s="47"/>
    </row>
    <row r="79" spans="1:15" ht="68.25" customHeight="1" x14ac:dyDescent="0.25">
      <c r="A79" s="65">
        <v>15.4</v>
      </c>
      <c r="B79" s="114" t="s">
        <v>487</v>
      </c>
      <c r="C79" s="114"/>
      <c r="D79" s="66" t="s">
        <v>359</v>
      </c>
      <c r="E79" s="24">
        <f t="shared" si="16"/>
        <v>0</v>
      </c>
      <c r="F79" s="66" t="s">
        <v>359</v>
      </c>
      <c r="G79" s="24" t="str">
        <f t="shared" si="17"/>
        <v>0</v>
      </c>
      <c r="H79" s="113"/>
      <c r="I79" s="30">
        <f>G79*E79</f>
        <v>0</v>
      </c>
      <c r="J79" s="71"/>
      <c r="K79" s="71"/>
      <c r="L79" s="71"/>
      <c r="M79" s="66"/>
    </row>
    <row r="80" spans="1:15" ht="27.75" customHeight="1" x14ac:dyDescent="0.25">
      <c r="A80" s="113"/>
      <c r="B80" s="113"/>
      <c r="C80" s="113"/>
      <c r="D80" s="113"/>
      <c r="E80" s="113"/>
      <c r="F80" s="113"/>
      <c r="G80" s="113"/>
      <c r="H80" s="113"/>
      <c r="I80" s="72"/>
    </row>
  </sheetData>
  <mergeCells count="82">
    <mergeCell ref="B76:C76"/>
    <mergeCell ref="B77:C77"/>
    <mergeCell ref="B78:C78"/>
    <mergeCell ref="B79:C79"/>
    <mergeCell ref="A80:G80"/>
    <mergeCell ref="B69:C69"/>
    <mergeCell ref="B70:C70"/>
    <mergeCell ref="B71:C71"/>
    <mergeCell ref="B73:C73"/>
    <mergeCell ref="B74:C74"/>
    <mergeCell ref="B63:C63"/>
    <mergeCell ref="B64:C64"/>
    <mergeCell ref="B66:C66"/>
    <mergeCell ref="B67:C67"/>
    <mergeCell ref="B68:C68"/>
    <mergeCell ref="B57:C57"/>
    <mergeCell ref="B59:C59"/>
    <mergeCell ref="B60:C60"/>
    <mergeCell ref="B61:C61"/>
    <mergeCell ref="B62:C62"/>
    <mergeCell ref="B51:C51"/>
    <mergeCell ref="B52:C52"/>
    <mergeCell ref="B54:C54"/>
    <mergeCell ref="B55:C55"/>
    <mergeCell ref="B56:C56"/>
    <mergeCell ref="B45:C45"/>
    <mergeCell ref="B46:C46"/>
    <mergeCell ref="B47:C47"/>
    <mergeCell ref="B49:C49"/>
    <mergeCell ref="B50:C50"/>
    <mergeCell ref="B39:C39"/>
    <mergeCell ref="B40:C40"/>
    <mergeCell ref="B41:C41"/>
    <mergeCell ref="B43:C43"/>
    <mergeCell ref="B44:C44"/>
    <mergeCell ref="B33:C33"/>
    <mergeCell ref="B34:C34"/>
    <mergeCell ref="B35:C35"/>
    <mergeCell ref="B36:C36"/>
    <mergeCell ref="B37:C37"/>
    <mergeCell ref="B26:C26"/>
    <mergeCell ref="B27:C27"/>
    <mergeCell ref="B29:C29"/>
    <mergeCell ref="B30:C30"/>
    <mergeCell ref="B31:C31"/>
    <mergeCell ref="B20:C20"/>
    <mergeCell ref="B21:C21"/>
    <mergeCell ref="B23:C23"/>
    <mergeCell ref="B24:C24"/>
    <mergeCell ref="B25:C25"/>
    <mergeCell ref="H2:H80"/>
    <mergeCell ref="F75:G75"/>
    <mergeCell ref="B5:C5"/>
    <mergeCell ref="B6:C6"/>
    <mergeCell ref="B7:C7"/>
    <mergeCell ref="B8:C8"/>
    <mergeCell ref="B10:C10"/>
    <mergeCell ref="B11:C11"/>
    <mergeCell ref="B12:C12"/>
    <mergeCell ref="B14:C14"/>
    <mergeCell ref="B15:C15"/>
    <mergeCell ref="B16:C16"/>
    <mergeCell ref="B18:C18"/>
    <mergeCell ref="B19:C19"/>
    <mergeCell ref="F53:G53"/>
    <mergeCell ref="F58:G58"/>
    <mergeCell ref="F65:G65"/>
    <mergeCell ref="F72:G72"/>
    <mergeCell ref="A3:G3"/>
    <mergeCell ref="A1:M1"/>
    <mergeCell ref="J2:M2"/>
    <mergeCell ref="I4:M4"/>
    <mergeCell ref="F4:G4"/>
    <mergeCell ref="F9:G9"/>
    <mergeCell ref="F13:G13"/>
    <mergeCell ref="F17:G17"/>
    <mergeCell ref="F22:G22"/>
    <mergeCell ref="F28:G28"/>
    <mergeCell ref="F32:G32"/>
    <mergeCell ref="F38:G38"/>
    <mergeCell ref="F42:G42"/>
    <mergeCell ref="F48:G48"/>
  </mergeCells>
  <hyperlinks>
    <hyperlink ref="N1" location="Homepage!A1" display="Homepage"/>
  </hyperlinks>
  <pageMargins left="0.7" right="0.7" top="0.75" bottom="0.75" header="0.3" footer="0.3"/>
  <pageSetup paperSize="9" scale="46"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'Data Validation '!$A$3:$A$4</xm:f>
          </x14:formula1>
          <xm:sqref>C4 C9 C13 C17 C22 C28 C32 C38 C42 C48 C53 C58 C65 C72 C75</xm:sqref>
        </x14:dataValidation>
        <x14:dataValidation type="list" allowBlank="1" showInputMessage="1" showErrorMessage="1">
          <x14:formula1>
            <xm:f>'Data Validation '!$N$96:$N$101</xm:f>
          </x14:formula1>
          <xm:sqref>F5:F8 F10:F12 F14:F16 F18:F21 F23:F27 F29:F31 F33:F37 F39:F41 F43:F47 F49:F52 F54:F57 F59:F64 F66:F71 F73:F74 F76:F79</xm:sqref>
        </x14:dataValidation>
        <x14:dataValidation type="list" allowBlank="1" showInputMessage="1" showErrorMessage="1">
          <x14:formula1>
            <xm:f>'Data Validation '!$E$96:$E$99</xm:f>
          </x14:formula1>
          <xm:sqref>D5:D8 D10:D12 D14:D16 D18:D21 D23:D27 D29:D31 D33:D37 D39:D41 D43:D47 D49:D52 D54:D57 D59:D64 D66:D71 D73:D74 D76:D79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G45"/>
  <sheetViews>
    <sheetView zoomScaleNormal="100" workbookViewId="0">
      <selection sqref="A1:F1"/>
    </sheetView>
  </sheetViews>
  <sheetFormatPr defaultRowHeight="15" x14ac:dyDescent="0.25"/>
  <cols>
    <col min="1" max="1" width="6.5703125" style="10" bestFit="1" customWidth="1"/>
    <col min="2" max="2" width="53.42578125" customWidth="1"/>
    <col min="3" max="3" width="16.140625" customWidth="1"/>
    <col min="4" max="4" width="19.140625" customWidth="1"/>
    <col min="5" max="5" width="10" customWidth="1"/>
    <col min="6" max="6" width="31.28515625" customWidth="1"/>
    <col min="7" max="7" width="20" bestFit="1" customWidth="1"/>
  </cols>
  <sheetData>
    <row r="1" spans="1:7" ht="63" customHeight="1" x14ac:dyDescent="0.25">
      <c r="A1" s="115" t="s">
        <v>465</v>
      </c>
      <c r="B1" s="116"/>
      <c r="C1" s="116"/>
      <c r="D1" s="116"/>
      <c r="E1" s="116"/>
      <c r="F1" s="116"/>
      <c r="G1" s="32" t="s">
        <v>449</v>
      </c>
    </row>
    <row r="2" spans="1:7" s="9" customFormat="1" ht="63" x14ac:dyDescent="0.25">
      <c r="A2" s="99" t="s">
        <v>266</v>
      </c>
      <c r="B2" s="99" t="s">
        <v>325</v>
      </c>
      <c r="C2" s="99" t="s">
        <v>326</v>
      </c>
      <c r="D2" s="99" t="s">
        <v>485</v>
      </c>
      <c r="E2" s="99" t="s">
        <v>483</v>
      </c>
      <c r="F2" s="99" t="s">
        <v>433</v>
      </c>
      <c r="G2" s="99" t="s">
        <v>488</v>
      </c>
    </row>
    <row r="3" spans="1:7" ht="34.5" customHeight="1" x14ac:dyDescent="0.25">
      <c r="A3" s="103">
        <v>1</v>
      </c>
      <c r="B3" s="101" t="s">
        <v>353</v>
      </c>
      <c r="C3" s="34" t="s">
        <v>359</v>
      </c>
      <c r="D3" s="79" t="str">
        <f>IF(C3="No","5", IF(C3="Yes","1", IF(C3="Not Applicable","0") ))</f>
        <v>0</v>
      </c>
      <c r="E3" s="80">
        <f>VALUE(D3)</f>
        <v>0</v>
      </c>
      <c r="F3" s="35"/>
      <c r="G3" s="82" t="str">
        <f>IF(E3&gt;3,"Flagged for Action",IF(E3&gt;=1, "Adequately Addressed","-"))</f>
        <v>-</v>
      </c>
    </row>
    <row r="4" spans="1:7" ht="15.75" x14ac:dyDescent="0.25">
      <c r="A4" s="103">
        <v>2</v>
      </c>
      <c r="B4" s="101" t="s">
        <v>349</v>
      </c>
      <c r="C4" s="34" t="s">
        <v>359</v>
      </c>
      <c r="D4" s="79">
        <f t="shared" ref="D4:D33" si="0">IF(C4="No","5", IF(C4="Yes","1", ))</f>
        <v>0</v>
      </c>
      <c r="E4" s="80">
        <f t="shared" ref="E4:E42" si="1">VALUE(D4)</f>
        <v>0</v>
      </c>
      <c r="F4" s="35"/>
      <c r="G4" s="82" t="str">
        <f>IF(E4&gt;3,"Flagged for Action",IF(E4&gt;=1, "Adequately Addressed","-"))</f>
        <v>-</v>
      </c>
    </row>
    <row r="5" spans="1:7" ht="15.75" x14ac:dyDescent="0.25">
      <c r="A5" s="103">
        <v>3</v>
      </c>
      <c r="B5" s="101" t="s">
        <v>348</v>
      </c>
      <c r="C5" s="34" t="s">
        <v>359</v>
      </c>
      <c r="D5" s="79">
        <f t="shared" si="0"/>
        <v>0</v>
      </c>
      <c r="E5" s="80">
        <f t="shared" si="1"/>
        <v>0</v>
      </c>
      <c r="F5" s="35"/>
      <c r="G5" s="82" t="str">
        <f>IF(E5&gt;3,"Flagged for Action",IF(E5&gt;=1, "Adequately Addressed","-"))</f>
        <v>-</v>
      </c>
    </row>
    <row r="6" spans="1:7" ht="30" x14ac:dyDescent="0.25">
      <c r="A6" s="103">
        <v>4</v>
      </c>
      <c r="B6" s="101" t="s">
        <v>350</v>
      </c>
      <c r="C6" s="34" t="s">
        <v>359</v>
      </c>
      <c r="D6" s="79">
        <f t="shared" si="0"/>
        <v>0</v>
      </c>
      <c r="E6" s="80">
        <f t="shared" si="1"/>
        <v>0</v>
      </c>
      <c r="F6" s="35"/>
      <c r="G6" s="82" t="str">
        <f t="shared" ref="G6:G41" si="2">IF(E6&gt;3,"Flagged for Action",IF(E6&gt;=1, "Adequately Addressed","-"))</f>
        <v>-</v>
      </c>
    </row>
    <row r="7" spans="1:7" ht="15.75" x14ac:dyDescent="0.25">
      <c r="A7" s="103">
        <v>5</v>
      </c>
      <c r="B7" s="101" t="s">
        <v>346</v>
      </c>
      <c r="C7" s="34" t="s">
        <v>359</v>
      </c>
      <c r="D7" s="79">
        <f t="shared" si="0"/>
        <v>0</v>
      </c>
      <c r="E7" s="80">
        <f t="shared" si="1"/>
        <v>0</v>
      </c>
      <c r="F7" s="35"/>
      <c r="G7" s="82" t="str">
        <f t="shared" si="2"/>
        <v>-</v>
      </c>
    </row>
    <row r="8" spans="1:7" ht="30" x14ac:dyDescent="0.25">
      <c r="A8" s="103">
        <v>6</v>
      </c>
      <c r="B8" s="101" t="s">
        <v>347</v>
      </c>
      <c r="C8" s="34" t="s">
        <v>359</v>
      </c>
      <c r="D8" s="79">
        <f t="shared" si="0"/>
        <v>0</v>
      </c>
      <c r="E8" s="80">
        <f t="shared" si="1"/>
        <v>0</v>
      </c>
      <c r="F8" s="35"/>
      <c r="G8" s="82" t="str">
        <f t="shared" si="2"/>
        <v>-</v>
      </c>
    </row>
    <row r="9" spans="1:7" ht="30" x14ac:dyDescent="0.25">
      <c r="A9" s="103">
        <v>7</v>
      </c>
      <c r="B9" s="101" t="s">
        <v>352</v>
      </c>
      <c r="C9" s="34" t="s">
        <v>359</v>
      </c>
      <c r="D9" s="79">
        <f t="shared" si="0"/>
        <v>0</v>
      </c>
      <c r="E9" s="80">
        <f t="shared" si="1"/>
        <v>0</v>
      </c>
      <c r="F9" s="35"/>
      <c r="G9" s="82" t="str">
        <f t="shared" si="2"/>
        <v>-</v>
      </c>
    </row>
    <row r="10" spans="1:7" ht="15.75" x14ac:dyDescent="0.25">
      <c r="A10" s="103">
        <v>8</v>
      </c>
      <c r="B10" s="101" t="s">
        <v>343</v>
      </c>
      <c r="C10" s="34" t="s">
        <v>359</v>
      </c>
      <c r="D10" s="79">
        <f t="shared" si="0"/>
        <v>0</v>
      </c>
      <c r="E10" s="80">
        <f t="shared" si="1"/>
        <v>0</v>
      </c>
      <c r="F10" s="35"/>
      <c r="G10" s="82" t="str">
        <f t="shared" si="2"/>
        <v>-</v>
      </c>
    </row>
    <row r="11" spans="1:7" ht="15.75" x14ac:dyDescent="0.25">
      <c r="A11" s="103">
        <v>9</v>
      </c>
      <c r="B11" s="101" t="s">
        <v>344</v>
      </c>
      <c r="C11" s="34" t="s">
        <v>359</v>
      </c>
      <c r="D11" s="79">
        <f t="shared" si="0"/>
        <v>0</v>
      </c>
      <c r="E11" s="80">
        <f t="shared" si="1"/>
        <v>0</v>
      </c>
      <c r="F11" s="35"/>
      <c r="G11" s="82" t="str">
        <f t="shared" si="2"/>
        <v>-</v>
      </c>
    </row>
    <row r="12" spans="1:7" ht="15.75" x14ac:dyDescent="0.25">
      <c r="A12" s="103">
        <v>10</v>
      </c>
      <c r="B12" s="101" t="s">
        <v>345</v>
      </c>
      <c r="C12" s="34" t="s">
        <v>359</v>
      </c>
      <c r="D12" s="79">
        <f t="shared" si="0"/>
        <v>0</v>
      </c>
      <c r="E12" s="80">
        <f t="shared" si="1"/>
        <v>0</v>
      </c>
      <c r="F12" s="35"/>
      <c r="G12" s="82" t="str">
        <f t="shared" si="2"/>
        <v>-</v>
      </c>
    </row>
    <row r="13" spans="1:7" ht="30" x14ac:dyDescent="0.25">
      <c r="A13" s="103">
        <v>11</v>
      </c>
      <c r="B13" s="101" t="s">
        <v>331</v>
      </c>
      <c r="C13" s="34" t="s">
        <v>359</v>
      </c>
      <c r="D13" s="79">
        <f t="shared" si="0"/>
        <v>0</v>
      </c>
      <c r="E13" s="80">
        <f t="shared" si="1"/>
        <v>0</v>
      </c>
      <c r="F13" s="35"/>
      <c r="G13" s="82" t="str">
        <f t="shared" si="2"/>
        <v>-</v>
      </c>
    </row>
    <row r="14" spans="1:7" ht="15.75" x14ac:dyDescent="0.25">
      <c r="A14" s="103">
        <v>12</v>
      </c>
      <c r="B14" s="101" t="s">
        <v>342</v>
      </c>
      <c r="C14" s="34" t="s">
        <v>359</v>
      </c>
      <c r="D14" s="79">
        <f t="shared" si="0"/>
        <v>0</v>
      </c>
      <c r="E14" s="80">
        <f t="shared" si="1"/>
        <v>0</v>
      </c>
      <c r="F14" s="35"/>
      <c r="G14" s="82" t="str">
        <f t="shared" si="2"/>
        <v>-</v>
      </c>
    </row>
    <row r="15" spans="1:7" ht="15.75" x14ac:dyDescent="0.25">
      <c r="A15" s="103">
        <v>13</v>
      </c>
      <c r="B15" s="101" t="s">
        <v>351</v>
      </c>
      <c r="C15" s="34" t="s">
        <v>359</v>
      </c>
      <c r="D15" s="79">
        <f t="shared" si="0"/>
        <v>0</v>
      </c>
      <c r="E15" s="80">
        <f t="shared" si="1"/>
        <v>0</v>
      </c>
      <c r="F15" s="35"/>
      <c r="G15" s="82" t="str">
        <f t="shared" si="2"/>
        <v>-</v>
      </c>
    </row>
    <row r="16" spans="1:7" ht="30" x14ac:dyDescent="0.25">
      <c r="A16" s="103">
        <v>14</v>
      </c>
      <c r="B16" s="101" t="s">
        <v>335</v>
      </c>
      <c r="C16" s="34" t="s">
        <v>359</v>
      </c>
      <c r="D16" s="79">
        <f t="shared" si="0"/>
        <v>0</v>
      </c>
      <c r="E16" s="80">
        <f t="shared" si="1"/>
        <v>0</v>
      </c>
      <c r="F16" s="35"/>
      <c r="G16" s="82" t="str">
        <f t="shared" si="2"/>
        <v>-</v>
      </c>
    </row>
    <row r="17" spans="1:7" ht="30" x14ac:dyDescent="0.25">
      <c r="A17" s="103">
        <v>15</v>
      </c>
      <c r="B17" s="101" t="s">
        <v>355</v>
      </c>
      <c r="C17" s="34" t="s">
        <v>359</v>
      </c>
      <c r="D17" s="79">
        <f t="shared" si="0"/>
        <v>0</v>
      </c>
      <c r="E17" s="80">
        <f t="shared" si="1"/>
        <v>0</v>
      </c>
      <c r="F17" s="35"/>
      <c r="G17" s="82" t="str">
        <f t="shared" si="2"/>
        <v>-</v>
      </c>
    </row>
    <row r="18" spans="1:7" ht="45" x14ac:dyDescent="0.25">
      <c r="A18" s="103">
        <v>16</v>
      </c>
      <c r="B18" s="101" t="s">
        <v>354</v>
      </c>
      <c r="C18" s="34" t="s">
        <v>359</v>
      </c>
      <c r="D18" s="79">
        <f t="shared" si="0"/>
        <v>0</v>
      </c>
      <c r="E18" s="80">
        <f t="shared" si="1"/>
        <v>0</v>
      </c>
      <c r="F18" s="35"/>
      <c r="G18" s="82" t="str">
        <f t="shared" si="2"/>
        <v>-</v>
      </c>
    </row>
    <row r="19" spans="1:7" ht="15.75" x14ac:dyDescent="0.25">
      <c r="A19" s="103">
        <v>17</v>
      </c>
      <c r="B19" s="101" t="s">
        <v>327</v>
      </c>
      <c r="C19" s="34" t="s">
        <v>359</v>
      </c>
      <c r="D19" s="79">
        <f t="shared" si="0"/>
        <v>0</v>
      </c>
      <c r="E19" s="80">
        <f t="shared" si="1"/>
        <v>0</v>
      </c>
      <c r="F19" s="35"/>
      <c r="G19" s="82" t="str">
        <f t="shared" si="2"/>
        <v>-</v>
      </c>
    </row>
    <row r="20" spans="1:7" ht="30" x14ac:dyDescent="0.25">
      <c r="A20" s="103">
        <v>18</v>
      </c>
      <c r="B20" s="101" t="s">
        <v>329</v>
      </c>
      <c r="C20" s="34" t="s">
        <v>359</v>
      </c>
      <c r="D20" s="79">
        <f t="shared" si="0"/>
        <v>0</v>
      </c>
      <c r="E20" s="80">
        <f t="shared" si="1"/>
        <v>0</v>
      </c>
      <c r="F20" s="35"/>
      <c r="G20" s="82" t="str">
        <f t="shared" si="2"/>
        <v>-</v>
      </c>
    </row>
    <row r="21" spans="1:7" ht="15.75" x14ac:dyDescent="0.25">
      <c r="A21" s="103">
        <v>19</v>
      </c>
      <c r="B21" s="101" t="s">
        <v>332</v>
      </c>
      <c r="C21" s="34" t="s">
        <v>359</v>
      </c>
      <c r="D21" s="79">
        <f t="shared" si="0"/>
        <v>0</v>
      </c>
      <c r="E21" s="80">
        <f t="shared" si="1"/>
        <v>0</v>
      </c>
      <c r="F21" s="35"/>
      <c r="G21" s="82" t="str">
        <f t="shared" si="2"/>
        <v>-</v>
      </c>
    </row>
    <row r="22" spans="1:7" ht="15.75" x14ac:dyDescent="0.25">
      <c r="A22" s="103">
        <v>20</v>
      </c>
      <c r="B22" s="101" t="s">
        <v>336</v>
      </c>
      <c r="C22" s="34" t="s">
        <v>359</v>
      </c>
      <c r="D22" s="79">
        <f t="shared" si="0"/>
        <v>0</v>
      </c>
      <c r="E22" s="80">
        <f t="shared" si="1"/>
        <v>0</v>
      </c>
      <c r="F22" s="35"/>
      <c r="G22" s="82" t="str">
        <f t="shared" si="2"/>
        <v>-</v>
      </c>
    </row>
    <row r="23" spans="1:7" ht="15.75" x14ac:dyDescent="0.25">
      <c r="A23" s="103">
        <v>21</v>
      </c>
      <c r="B23" s="101" t="s">
        <v>337</v>
      </c>
      <c r="C23" s="34" t="s">
        <v>359</v>
      </c>
      <c r="D23" s="79">
        <f t="shared" si="0"/>
        <v>0</v>
      </c>
      <c r="E23" s="80">
        <f t="shared" si="1"/>
        <v>0</v>
      </c>
      <c r="F23" s="35"/>
      <c r="G23" s="82" t="str">
        <f t="shared" si="2"/>
        <v>-</v>
      </c>
    </row>
    <row r="24" spans="1:7" ht="15.75" x14ac:dyDescent="0.25">
      <c r="A24" s="103">
        <v>22</v>
      </c>
      <c r="B24" s="101" t="s">
        <v>340</v>
      </c>
      <c r="C24" s="34" t="s">
        <v>359</v>
      </c>
      <c r="D24" s="79">
        <f t="shared" si="0"/>
        <v>0</v>
      </c>
      <c r="E24" s="80">
        <f t="shared" si="1"/>
        <v>0</v>
      </c>
      <c r="F24" s="35"/>
      <c r="G24" s="82" t="str">
        <f t="shared" si="2"/>
        <v>-</v>
      </c>
    </row>
    <row r="25" spans="1:7" ht="15.75" x14ac:dyDescent="0.25">
      <c r="A25" s="103">
        <v>23</v>
      </c>
      <c r="B25" s="101" t="s">
        <v>334</v>
      </c>
      <c r="C25" s="34" t="s">
        <v>359</v>
      </c>
      <c r="D25" s="79">
        <f t="shared" si="0"/>
        <v>0</v>
      </c>
      <c r="E25" s="80">
        <f t="shared" si="1"/>
        <v>0</v>
      </c>
      <c r="F25" s="35"/>
      <c r="G25" s="82" t="str">
        <f t="shared" si="2"/>
        <v>-</v>
      </c>
    </row>
    <row r="26" spans="1:7" ht="15.75" x14ac:dyDescent="0.25">
      <c r="A26" s="103">
        <v>24</v>
      </c>
      <c r="B26" s="101" t="s">
        <v>339</v>
      </c>
      <c r="C26" s="34" t="s">
        <v>359</v>
      </c>
      <c r="D26" s="79">
        <f t="shared" si="0"/>
        <v>0</v>
      </c>
      <c r="E26" s="80">
        <f t="shared" si="1"/>
        <v>0</v>
      </c>
      <c r="F26" s="35"/>
      <c r="G26" s="82" t="str">
        <f t="shared" si="2"/>
        <v>-</v>
      </c>
    </row>
    <row r="27" spans="1:7" ht="30" x14ac:dyDescent="0.25">
      <c r="A27" s="103">
        <v>25</v>
      </c>
      <c r="B27" s="101" t="s">
        <v>333</v>
      </c>
      <c r="C27" s="34" t="s">
        <v>359</v>
      </c>
      <c r="D27" s="79">
        <f t="shared" si="0"/>
        <v>0</v>
      </c>
      <c r="E27" s="80">
        <f t="shared" si="1"/>
        <v>0</v>
      </c>
      <c r="F27" s="35"/>
      <c r="G27" s="82" t="str">
        <f t="shared" si="2"/>
        <v>-</v>
      </c>
    </row>
    <row r="28" spans="1:7" ht="15.75" x14ac:dyDescent="0.25">
      <c r="A28" s="103">
        <v>26</v>
      </c>
      <c r="B28" s="101" t="s">
        <v>330</v>
      </c>
      <c r="C28" s="34" t="s">
        <v>359</v>
      </c>
      <c r="D28" s="79">
        <f t="shared" si="0"/>
        <v>0</v>
      </c>
      <c r="E28" s="80">
        <f t="shared" si="1"/>
        <v>0</v>
      </c>
      <c r="F28" s="35"/>
      <c r="G28" s="82" t="str">
        <f t="shared" si="2"/>
        <v>-</v>
      </c>
    </row>
    <row r="29" spans="1:7" ht="30" x14ac:dyDescent="0.25">
      <c r="A29" s="103">
        <v>27</v>
      </c>
      <c r="B29" s="101" t="s">
        <v>341</v>
      </c>
      <c r="C29" s="34" t="s">
        <v>359</v>
      </c>
      <c r="D29" s="79">
        <f t="shared" si="0"/>
        <v>0</v>
      </c>
      <c r="E29" s="80">
        <f t="shared" si="1"/>
        <v>0</v>
      </c>
      <c r="F29" s="35"/>
      <c r="G29" s="82" t="str">
        <f t="shared" si="2"/>
        <v>-</v>
      </c>
    </row>
    <row r="30" spans="1:7" ht="15.75" x14ac:dyDescent="0.25">
      <c r="A30" s="103">
        <v>28</v>
      </c>
      <c r="B30" s="101" t="s">
        <v>356</v>
      </c>
      <c r="C30" s="34" t="s">
        <v>359</v>
      </c>
      <c r="D30" s="79">
        <f t="shared" si="0"/>
        <v>0</v>
      </c>
      <c r="E30" s="80">
        <f t="shared" si="1"/>
        <v>0</v>
      </c>
      <c r="F30" s="35"/>
      <c r="G30" s="82" t="str">
        <f t="shared" si="2"/>
        <v>-</v>
      </c>
    </row>
    <row r="31" spans="1:7" ht="30" x14ac:dyDescent="0.25">
      <c r="A31" s="103">
        <v>29</v>
      </c>
      <c r="B31" s="101" t="s">
        <v>357</v>
      </c>
      <c r="C31" s="34" t="s">
        <v>359</v>
      </c>
      <c r="D31" s="79">
        <f t="shared" si="0"/>
        <v>0</v>
      </c>
      <c r="E31" s="80">
        <f t="shared" si="1"/>
        <v>0</v>
      </c>
      <c r="F31" s="35"/>
      <c r="G31" s="82" t="str">
        <f t="shared" si="2"/>
        <v>-</v>
      </c>
    </row>
    <row r="32" spans="1:7" ht="15.75" x14ac:dyDescent="0.25">
      <c r="A32" s="103">
        <v>30</v>
      </c>
      <c r="B32" s="101" t="s">
        <v>358</v>
      </c>
      <c r="C32" s="34" t="s">
        <v>359</v>
      </c>
      <c r="D32" s="79">
        <f t="shared" si="0"/>
        <v>0</v>
      </c>
      <c r="E32" s="80">
        <f t="shared" si="1"/>
        <v>0</v>
      </c>
      <c r="F32" s="35"/>
      <c r="G32" s="82" t="str">
        <f t="shared" si="2"/>
        <v>-</v>
      </c>
    </row>
    <row r="33" spans="1:7" ht="30" x14ac:dyDescent="0.25">
      <c r="A33" s="103">
        <v>31</v>
      </c>
      <c r="B33" s="101" t="s">
        <v>328</v>
      </c>
      <c r="C33" s="34" t="s">
        <v>359</v>
      </c>
      <c r="D33" s="79">
        <f t="shared" si="0"/>
        <v>0</v>
      </c>
      <c r="E33" s="80">
        <f t="shared" si="1"/>
        <v>0</v>
      </c>
      <c r="F33" s="35"/>
      <c r="G33" s="82" t="str">
        <f t="shared" si="2"/>
        <v>-</v>
      </c>
    </row>
    <row r="34" spans="1:7" ht="15.75" x14ac:dyDescent="0.25">
      <c r="A34" s="103">
        <v>32</v>
      </c>
      <c r="B34" s="101" t="s">
        <v>338</v>
      </c>
      <c r="C34" s="36" t="s">
        <v>359</v>
      </c>
      <c r="D34" s="81">
        <f>IF(C34="No","5", IF(C34="Yes","1", ))</f>
        <v>0</v>
      </c>
      <c r="E34" s="80">
        <f t="shared" si="1"/>
        <v>0</v>
      </c>
      <c r="F34" s="37"/>
      <c r="G34" s="82" t="str">
        <f t="shared" si="2"/>
        <v>-</v>
      </c>
    </row>
    <row r="35" spans="1:7" ht="30" x14ac:dyDescent="0.25">
      <c r="A35" s="104">
        <v>33</v>
      </c>
      <c r="B35" s="101" t="s">
        <v>435</v>
      </c>
      <c r="C35" s="36" t="s">
        <v>359</v>
      </c>
      <c r="D35" s="81">
        <f t="shared" ref="D35:D42" si="3">IF(C35="No","5", IF(C35="Yes","1", ))</f>
        <v>0</v>
      </c>
      <c r="E35" s="80">
        <f t="shared" si="1"/>
        <v>0</v>
      </c>
      <c r="F35" s="35"/>
      <c r="G35" s="82" t="str">
        <f t="shared" si="2"/>
        <v>-</v>
      </c>
    </row>
    <row r="36" spans="1:7" ht="30" x14ac:dyDescent="0.25">
      <c r="A36" s="104">
        <v>34</v>
      </c>
      <c r="B36" s="101" t="s">
        <v>435</v>
      </c>
      <c r="C36" s="36" t="s">
        <v>359</v>
      </c>
      <c r="D36" s="81">
        <f t="shared" si="3"/>
        <v>0</v>
      </c>
      <c r="E36" s="80">
        <f t="shared" si="1"/>
        <v>0</v>
      </c>
      <c r="F36" s="35"/>
      <c r="G36" s="82" t="str">
        <f t="shared" si="2"/>
        <v>-</v>
      </c>
    </row>
    <row r="37" spans="1:7" ht="30" x14ac:dyDescent="0.25">
      <c r="A37" s="104">
        <v>35</v>
      </c>
      <c r="B37" s="101" t="s">
        <v>435</v>
      </c>
      <c r="C37" s="36" t="s">
        <v>359</v>
      </c>
      <c r="D37" s="81">
        <f t="shared" si="3"/>
        <v>0</v>
      </c>
      <c r="E37" s="80">
        <f t="shared" si="1"/>
        <v>0</v>
      </c>
      <c r="F37" s="35"/>
      <c r="G37" s="82" t="str">
        <f t="shared" si="2"/>
        <v>-</v>
      </c>
    </row>
    <row r="38" spans="1:7" ht="30" x14ac:dyDescent="0.25">
      <c r="A38" s="104">
        <v>36</v>
      </c>
      <c r="B38" s="101" t="s">
        <v>435</v>
      </c>
      <c r="C38" s="36" t="s">
        <v>359</v>
      </c>
      <c r="D38" s="81">
        <f t="shared" si="3"/>
        <v>0</v>
      </c>
      <c r="E38" s="80">
        <f t="shared" si="1"/>
        <v>0</v>
      </c>
      <c r="F38" s="35"/>
      <c r="G38" s="82" t="str">
        <f t="shared" si="2"/>
        <v>-</v>
      </c>
    </row>
    <row r="39" spans="1:7" ht="30" x14ac:dyDescent="0.25">
      <c r="A39" s="104">
        <v>37</v>
      </c>
      <c r="B39" s="101" t="s">
        <v>435</v>
      </c>
      <c r="C39" s="36" t="s">
        <v>359</v>
      </c>
      <c r="D39" s="81">
        <f t="shared" si="3"/>
        <v>0</v>
      </c>
      <c r="E39" s="80">
        <f t="shared" si="1"/>
        <v>0</v>
      </c>
      <c r="F39" s="35"/>
      <c r="G39" s="82" t="str">
        <f t="shared" si="2"/>
        <v>-</v>
      </c>
    </row>
    <row r="40" spans="1:7" ht="30" x14ac:dyDescent="0.25">
      <c r="A40" s="104">
        <v>38</v>
      </c>
      <c r="B40" s="101" t="s">
        <v>435</v>
      </c>
      <c r="C40" s="36" t="s">
        <v>359</v>
      </c>
      <c r="D40" s="81">
        <f t="shared" si="3"/>
        <v>0</v>
      </c>
      <c r="E40" s="80">
        <f t="shared" si="1"/>
        <v>0</v>
      </c>
      <c r="F40" s="35"/>
      <c r="G40" s="82" t="str">
        <f t="shared" si="2"/>
        <v>-</v>
      </c>
    </row>
    <row r="41" spans="1:7" ht="46.5" customHeight="1" x14ac:dyDescent="0.25">
      <c r="A41" s="104">
        <v>39</v>
      </c>
      <c r="B41" s="101" t="s">
        <v>435</v>
      </c>
      <c r="C41" s="36" t="s">
        <v>359</v>
      </c>
      <c r="D41" s="81">
        <f t="shared" si="3"/>
        <v>0</v>
      </c>
      <c r="E41" s="80">
        <f t="shared" si="1"/>
        <v>0</v>
      </c>
      <c r="F41" s="35"/>
      <c r="G41" s="82" t="str">
        <f t="shared" si="2"/>
        <v>-</v>
      </c>
    </row>
    <row r="42" spans="1:7" ht="30" x14ac:dyDescent="0.25">
      <c r="A42" s="104">
        <v>40</v>
      </c>
      <c r="B42" s="101" t="s">
        <v>435</v>
      </c>
      <c r="C42" s="34" t="s">
        <v>359</v>
      </c>
      <c r="D42" s="79">
        <f t="shared" si="3"/>
        <v>0</v>
      </c>
      <c r="E42" s="80">
        <f t="shared" si="1"/>
        <v>0</v>
      </c>
      <c r="F42" s="35"/>
      <c r="G42" s="82" t="str">
        <f>IF(E42&gt;3,"Flagged for Action",IF(E42&gt;=1, "Adequately Addressed","-"))</f>
        <v>-</v>
      </c>
    </row>
    <row r="43" spans="1:7" x14ac:dyDescent="0.25">
      <c r="A43" s="13"/>
      <c r="B43" s="12"/>
    </row>
    <row r="44" spans="1:7" x14ac:dyDescent="0.25">
      <c r="A44" s="13"/>
      <c r="B44" s="12"/>
    </row>
    <row r="45" spans="1:7" ht="23.25" x14ac:dyDescent="0.35">
      <c r="A45" s="13"/>
      <c r="B45" s="19" t="s">
        <v>449</v>
      </c>
      <c r="C45" s="18"/>
      <c r="F45" s="20" t="s">
        <v>467</v>
      </c>
    </row>
  </sheetData>
  <mergeCells count="1">
    <mergeCell ref="A1:F1"/>
  </mergeCells>
  <conditionalFormatting sqref="E3:E42">
    <cfRule type="colorScale" priority="15">
      <colorScale>
        <cfvo type="num" val="1"/>
        <cfvo type="num" val="5"/>
        <color rgb="FF92D050"/>
        <color rgb="FFFF0000"/>
      </colorScale>
    </cfRule>
  </conditionalFormatting>
  <conditionalFormatting sqref="G3:G42">
    <cfRule type="expression" dxfId="97" priority="1">
      <formula>COUNTIF(G3,"Flagged for Action")</formula>
    </cfRule>
  </conditionalFormatting>
  <hyperlinks>
    <hyperlink ref="B45" location="Homepage!A1" display="Homepage"/>
    <hyperlink ref="F45" location="'P2'!A1" display="Next Sheet"/>
    <hyperlink ref="G1" location="Homepage!A1" display="Homepage"/>
  </hyperlinks>
  <pageMargins left="0.7" right="0.7" top="0.75" bottom="0.75" header="0.3" footer="0.3"/>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'Data Validation '!$A$3:$A$5</xm:f>
          </x14:formula1>
          <xm:sqref>C3:C42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G30"/>
  <sheetViews>
    <sheetView zoomScaleNormal="100" workbookViewId="0">
      <selection activeCell="G1" sqref="G1"/>
    </sheetView>
  </sheetViews>
  <sheetFormatPr defaultRowHeight="15" x14ac:dyDescent="0.25"/>
  <cols>
    <col min="1" max="1" width="6.5703125" style="10" bestFit="1" customWidth="1"/>
    <col min="2" max="2" width="53.42578125" customWidth="1"/>
    <col min="3" max="3" width="23.5703125" customWidth="1"/>
    <col min="4" max="4" width="20.42578125" customWidth="1"/>
    <col min="5" max="5" width="10" customWidth="1"/>
    <col min="6" max="6" width="23.140625" customWidth="1"/>
    <col min="7" max="7" width="20.28515625" bestFit="1" customWidth="1"/>
  </cols>
  <sheetData>
    <row r="1" spans="1:7" ht="88.5" customHeight="1" x14ac:dyDescent="0.25">
      <c r="A1" s="115" t="s">
        <v>466</v>
      </c>
      <c r="B1" s="116"/>
      <c r="C1" s="116"/>
      <c r="D1" s="116"/>
      <c r="E1" s="116"/>
      <c r="F1" s="116"/>
      <c r="G1" s="32" t="s">
        <v>449</v>
      </c>
    </row>
    <row r="2" spans="1:7" s="9" customFormat="1" ht="122.25" x14ac:dyDescent="0.25">
      <c r="A2" s="99" t="s">
        <v>266</v>
      </c>
      <c r="B2" s="99" t="s">
        <v>110</v>
      </c>
      <c r="C2" s="99" t="s">
        <v>486</v>
      </c>
      <c r="D2" s="99" t="s">
        <v>484</v>
      </c>
      <c r="E2" s="99" t="s">
        <v>483</v>
      </c>
      <c r="F2" s="99" t="s">
        <v>433</v>
      </c>
      <c r="G2" s="99" t="s">
        <v>488</v>
      </c>
    </row>
    <row r="3" spans="1:7" ht="51.75" customHeight="1" x14ac:dyDescent="0.25">
      <c r="A3" s="102">
        <v>1</v>
      </c>
      <c r="B3" s="101" t="s">
        <v>120</v>
      </c>
      <c r="C3" s="34" t="s">
        <v>359</v>
      </c>
      <c r="D3" s="83" t="str">
        <f>IF(C3="0-20%","5", IF(C3="20-40%","4", IF(C3="40-60%","3", IF(C3="60-80%","2", IF(C3="&gt;80%","1",IF(C3="Not Applicable","0"))))))</f>
        <v>0</v>
      </c>
      <c r="E3" s="83">
        <f t="shared" ref="E3:E28" si="0">VALUE(D3)</f>
        <v>0</v>
      </c>
      <c r="F3" s="35"/>
      <c r="G3" s="82" t="str">
        <f>IF(E3&gt;3,"Flagged for Action",IF(E3&gt;=1, "Adequately Addressed","-"))</f>
        <v>-</v>
      </c>
    </row>
    <row r="4" spans="1:7" ht="30" x14ac:dyDescent="0.25">
      <c r="A4" s="102">
        <v>2</v>
      </c>
      <c r="B4" s="105" t="s">
        <v>360</v>
      </c>
      <c r="C4" s="34" t="s">
        <v>359</v>
      </c>
      <c r="D4" s="83" t="str">
        <f>IF(C4="No Action","5", IF(C4="Gram Panchayat","4", IF(C4="Copies Maintained","3", IF(C4="Paintings on wall","2", IF(C4="Combination of 2 to 4","1", IF(C4="Not Applicable","0"))))))</f>
        <v>0</v>
      </c>
      <c r="E4" s="83">
        <f t="shared" si="0"/>
        <v>0</v>
      </c>
      <c r="F4" s="35"/>
      <c r="G4" s="82" t="str">
        <f t="shared" ref="G4:G28" si="1">IF(E4&gt;3,"Flagged for Action",IF(E4&gt;=1, "Adequately Addressed","-"))</f>
        <v>-</v>
      </c>
    </row>
    <row r="5" spans="1:7" ht="30" x14ac:dyDescent="0.25">
      <c r="A5" s="102">
        <v>3</v>
      </c>
      <c r="B5" s="101" t="s">
        <v>151</v>
      </c>
      <c r="C5" s="38" t="s">
        <v>359</v>
      </c>
      <c r="D5" s="83">
        <f>IF(C5="No","5", IF(C5="Yes","1", ))</f>
        <v>0</v>
      </c>
      <c r="E5" s="83">
        <f t="shared" si="0"/>
        <v>0</v>
      </c>
      <c r="F5" s="35"/>
      <c r="G5" s="82" t="str">
        <f t="shared" si="1"/>
        <v>-</v>
      </c>
    </row>
    <row r="6" spans="1:7" ht="15.75" x14ac:dyDescent="0.25">
      <c r="A6" s="102">
        <v>4</v>
      </c>
      <c r="B6" s="101" t="s">
        <v>152</v>
      </c>
      <c r="C6" s="38" t="s">
        <v>359</v>
      </c>
      <c r="D6" s="84" t="str">
        <f>IF(C6="Not Ensured","5", IF(C6="FGDs","4", IF(C6="During PRA","3", IF(C6="through VDCs","2", IF(C6="Combination of 2 to 4","1",IF(C6="Not Applicable","0"))))))</f>
        <v>0</v>
      </c>
      <c r="E6" s="83">
        <f t="shared" si="0"/>
        <v>0</v>
      </c>
      <c r="F6" s="35"/>
      <c r="G6" s="82" t="str">
        <f t="shared" si="1"/>
        <v>-</v>
      </c>
    </row>
    <row r="7" spans="1:7" ht="30" x14ac:dyDescent="0.25">
      <c r="A7" s="102">
        <v>5</v>
      </c>
      <c r="B7" s="101" t="s">
        <v>145</v>
      </c>
      <c r="C7" s="38" t="s">
        <v>359</v>
      </c>
      <c r="D7" s="83" t="str">
        <f>IF(C7="Gram Panchayat List","5", IF(C7="Selected by PIA staff","4", IF(C7="List given by VDC","3", IF(C7="Wealth Ranking/PRA/FGDs","2", IF(C7="Combination of 2 to 4","1", IF(C7="Not Applicable","0"))))))</f>
        <v>0</v>
      </c>
      <c r="E7" s="83">
        <f t="shared" si="0"/>
        <v>0</v>
      </c>
      <c r="F7" s="35"/>
      <c r="G7" s="82" t="str">
        <f t="shared" si="1"/>
        <v>-</v>
      </c>
    </row>
    <row r="8" spans="1:7" ht="30" x14ac:dyDescent="0.25">
      <c r="A8" s="102">
        <v>6</v>
      </c>
      <c r="B8" s="101" t="s">
        <v>511</v>
      </c>
      <c r="C8" s="39" t="s">
        <v>359</v>
      </c>
      <c r="D8" s="83" t="str">
        <f>IF(C8="Suggested by Experts","5", IF(C8="Request from beneficiaries","4", IF(C8="Through PRA","3", IF(C8="Forwarded by VDC","2", IF(C8="Combination of above","1", IF(C8="Not Applicable","0"))))))</f>
        <v>0</v>
      </c>
      <c r="E8" s="83">
        <f t="shared" si="0"/>
        <v>0</v>
      </c>
      <c r="F8" s="35"/>
      <c r="G8" s="82" t="str">
        <f t="shared" si="1"/>
        <v>-</v>
      </c>
    </row>
    <row r="9" spans="1:7" ht="30" x14ac:dyDescent="0.25">
      <c r="A9" s="102">
        <v>7</v>
      </c>
      <c r="B9" s="101" t="s">
        <v>434</v>
      </c>
      <c r="C9" s="39" t="s">
        <v>359</v>
      </c>
      <c r="D9" s="83" t="str">
        <f>IF(C9="Forest land","5", IF(C9="Private land","4", IF(C9="Panchayat land","3", IF(C9="Community land","2", IF(C9="Validated by VDC","1",IF(C9="Not Applicable","0"))))))</f>
        <v>0</v>
      </c>
      <c r="E9" s="83">
        <f t="shared" si="0"/>
        <v>0</v>
      </c>
      <c r="F9" s="35"/>
      <c r="G9" s="82" t="str">
        <f t="shared" si="1"/>
        <v>-</v>
      </c>
    </row>
    <row r="10" spans="1:7" ht="30" x14ac:dyDescent="0.25">
      <c r="A10" s="102">
        <v>8</v>
      </c>
      <c r="B10" s="101" t="s">
        <v>512</v>
      </c>
      <c r="C10" s="38" t="s">
        <v>359</v>
      </c>
      <c r="D10" s="83">
        <f>IF(C10="No","5", IF(C10="Yes","1", ))</f>
        <v>0</v>
      </c>
      <c r="E10" s="83">
        <f t="shared" si="0"/>
        <v>0</v>
      </c>
      <c r="F10" s="35"/>
      <c r="G10" s="82" t="str">
        <f t="shared" si="1"/>
        <v>-</v>
      </c>
    </row>
    <row r="11" spans="1:7" ht="30" x14ac:dyDescent="0.25">
      <c r="A11" s="102">
        <v>9</v>
      </c>
      <c r="B11" s="101" t="s">
        <v>513</v>
      </c>
      <c r="C11" s="38" t="s">
        <v>359</v>
      </c>
      <c r="D11" s="84" t="str">
        <f>IF(C11="Not Ensured","5", IF(C11="FGDs","4", IF(C11="During PRA","3", IF(C11="through VDCs","2", IF(C11="Combination of 2 to 4","1",IF(C11="Not Applicable","0"))))))</f>
        <v>0</v>
      </c>
      <c r="E11" s="83">
        <f t="shared" si="0"/>
        <v>0</v>
      </c>
      <c r="F11" s="35"/>
      <c r="G11" s="82" t="str">
        <f t="shared" si="1"/>
        <v>-</v>
      </c>
    </row>
    <row r="12" spans="1:7" ht="27" customHeight="1" x14ac:dyDescent="0.25">
      <c r="A12" s="102">
        <v>10</v>
      </c>
      <c r="B12" s="101" t="s">
        <v>88</v>
      </c>
      <c r="C12" s="40" t="s">
        <v>359</v>
      </c>
      <c r="D12" s="83" t="str">
        <f>IF(C12="Not Done","5", IF(C12="Gram Panchayat","4", IF(C12="PIA Staff","3", IF(C12="VDC","2", IF(C12="Combination of 2 to 4","1", IF(C12="Not Applicable","0"))))))</f>
        <v>0</v>
      </c>
      <c r="E12" s="83">
        <f t="shared" si="0"/>
        <v>0</v>
      </c>
      <c r="F12" s="35"/>
      <c r="G12" s="82" t="str">
        <f t="shared" si="1"/>
        <v>-</v>
      </c>
    </row>
    <row r="13" spans="1:7" ht="30" x14ac:dyDescent="0.25">
      <c r="A13" s="102">
        <v>11</v>
      </c>
      <c r="B13" s="101" t="s">
        <v>117</v>
      </c>
      <c r="C13" s="38" t="s">
        <v>359</v>
      </c>
      <c r="D13" s="83">
        <f>IF(C13="No","5", IF(C13="Yes","1", ))</f>
        <v>0</v>
      </c>
      <c r="E13" s="83">
        <f t="shared" si="0"/>
        <v>0</v>
      </c>
      <c r="F13" s="35"/>
      <c r="G13" s="82" t="str">
        <f t="shared" si="1"/>
        <v>-</v>
      </c>
    </row>
    <row r="14" spans="1:7" ht="15.75" x14ac:dyDescent="0.25">
      <c r="A14" s="102">
        <v>12</v>
      </c>
      <c r="B14" s="101" t="s">
        <v>66</v>
      </c>
      <c r="C14" s="38" t="s">
        <v>359</v>
      </c>
      <c r="D14" s="84" t="str">
        <f>IF(C14="Not Ensured","5", IF(C14="FGDs","4", IF(C14="During PRA","3", IF(C14="through VDCs","2", IF(C14="Combination of 2 to 4","1",IF(C14="Not Applicable","0"))))))</f>
        <v>0</v>
      </c>
      <c r="E14" s="83">
        <f t="shared" si="0"/>
        <v>0</v>
      </c>
      <c r="F14" s="35"/>
      <c r="G14" s="82" t="str">
        <f t="shared" si="1"/>
        <v>-</v>
      </c>
    </row>
    <row r="15" spans="1:7" ht="30" x14ac:dyDescent="0.25">
      <c r="A15" s="102">
        <v>13</v>
      </c>
      <c r="B15" s="101" t="s">
        <v>361</v>
      </c>
      <c r="C15" s="38" t="s">
        <v>359</v>
      </c>
      <c r="D15" s="83">
        <f t="shared" ref="D15:D20" si="2">IF(C15="No","5", IF(C15="Yes","1", ))</f>
        <v>0</v>
      </c>
      <c r="E15" s="83">
        <f t="shared" si="0"/>
        <v>0</v>
      </c>
      <c r="F15" s="35"/>
      <c r="G15" s="82" t="str">
        <f t="shared" si="1"/>
        <v>-</v>
      </c>
    </row>
    <row r="16" spans="1:7" ht="30" x14ac:dyDescent="0.25">
      <c r="A16" s="102">
        <v>14</v>
      </c>
      <c r="B16" s="101" t="s">
        <v>514</v>
      </c>
      <c r="C16" s="38" t="s">
        <v>359</v>
      </c>
      <c r="D16" s="83">
        <f t="shared" si="2"/>
        <v>0</v>
      </c>
      <c r="E16" s="83">
        <f t="shared" si="0"/>
        <v>0</v>
      </c>
      <c r="F16" s="35"/>
      <c r="G16" s="82" t="str">
        <f t="shared" si="1"/>
        <v>-</v>
      </c>
    </row>
    <row r="17" spans="1:7" ht="45.75" customHeight="1" x14ac:dyDescent="0.25">
      <c r="A17" s="102">
        <v>15</v>
      </c>
      <c r="B17" s="101" t="s">
        <v>362</v>
      </c>
      <c r="C17" s="38" t="s">
        <v>359</v>
      </c>
      <c r="D17" s="83">
        <f t="shared" si="2"/>
        <v>0</v>
      </c>
      <c r="E17" s="83">
        <f t="shared" si="0"/>
        <v>0</v>
      </c>
      <c r="F17" s="35"/>
      <c r="G17" s="82" t="str">
        <f t="shared" si="1"/>
        <v>-</v>
      </c>
    </row>
    <row r="18" spans="1:7" ht="34.5" customHeight="1" x14ac:dyDescent="0.25">
      <c r="A18" s="102">
        <v>16</v>
      </c>
      <c r="B18" s="105" t="s">
        <v>144</v>
      </c>
      <c r="C18" s="38" t="s">
        <v>359</v>
      </c>
      <c r="D18" s="83">
        <f t="shared" si="2"/>
        <v>0</v>
      </c>
      <c r="E18" s="83">
        <f t="shared" si="0"/>
        <v>0</v>
      </c>
      <c r="F18" s="35"/>
      <c r="G18" s="82" t="str">
        <f t="shared" si="1"/>
        <v>-</v>
      </c>
    </row>
    <row r="19" spans="1:7" ht="30" x14ac:dyDescent="0.25">
      <c r="A19" s="102">
        <v>17</v>
      </c>
      <c r="B19" s="105" t="s">
        <v>363</v>
      </c>
      <c r="C19" s="38" t="s">
        <v>359</v>
      </c>
      <c r="D19" s="83">
        <f t="shared" si="2"/>
        <v>0</v>
      </c>
      <c r="E19" s="83">
        <f t="shared" si="0"/>
        <v>0</v>
      </c>
      <c r="F19" s="35"/>
      <c r="G19" s="82" t="str">
        <f t="shared" si="1"/>
        <v>-</v>
      </c>
    </row>
    <row r="20" spans="1:7" ht="30" x14ac:dyDescent="0.25">
      <c r="A20" s="102">
        <v>18</v>
      </c>
      <c r="B20" s="101" t="s">
        <v>36</v>
      </c>
      <c r="C20" s="38" t="s">
        <v>359</v>
      </c>
      <c r="D20" s="83">
        <f t="shared" si="2"/>
        <v>0</v>
      </c>
      <c r="E20" s="83">
        <f t="shared" si="0"/>
        <v>0</v>
      </c>
      <c r="F20" s="35"/>
      <c r="G20" s="82" t="str">
        <f t="shared" si="1"/>
        <v>-</v>
      </c>
    </row>
    <row r="21" spans="1:7" ht="15.75" x14ac:dyDescent="0.25">
      <c r="A21" s="102">
        <v>19</v>
      </c>
      <c r="B21" s="101" t="s">
        <v>515</v>
      </c>
      <c r="C21" s="38" t="s">
        <v>359</v>
      </c>
      <c r="D21" s="83" t="str">
        <f>IF(C21="No System","5", IF(C21="Gram Panchayat","4", IF(C21="Written Complaints to PIA","3", IF(C21="Through VDC","2", IF(C21="Combination of 2 to 4","1", IF(C21="Not Applicable","0"))))))</f>
        <v>0</v>
      </c>
      <c r="E21" s="83">
        <f t="shared" si="0"/>
        <v>0</v>
      </c>
      <c r="F21" s="35"/>
      <c r="G21" s="82" t="str">
        <f t="shared" si="1"/>
        <v>-</v>
      </c>
    </row>
    <row r="22" spans="1:7" ht="15.75" x14ac:dyDescent="0.25">
      <c r="A22" s="102">
        <v>20</v>
      </c>
      <c r="B22" s="101" t="s">
        <v>105</v>
      </c>
      <c r="C22" s="38" t="s">
        <v>359</v>
      </c>
      <c r="D22" s="83" t="str">
        <f>IF(C22="Not taken into account","5", IF(C22="Through Gram Panchayat","4", IF(C22="Through Institutions Created/Strengthened","3", IF(C22="Detailed discussions with beneficiaries","2", IF(C22="Combination of 2 to 4","1", IF(C22="Not Applicable","0"))))))</f>
        <v>0</v>
      </c>
      <c r="E22" s="83">
        <f t="shared" si="0"/>
        <v>0</v>
      </c>
      <c r="F22" s="35"/>
      <c r="G22" s="82" t="str">
        <f t="shared" si="1"/>
        <v>-</v>
      </c>
    </row>
    <row r="23" spans="1:7" ht="60" x14ac:dyDescent="0.25">
      <c r="A23" s="102">
        <v>21</v>
      </c>
      <c r="B23" s="101" t="s">
        <v>44</v>
      </c>
      <c r="C23" s="38" t="s">
        <v>359</v>
      </c>
      <c r="D23" s="84" t="str">
        <f>IF(C23="Annually","5", IF(C23="Six monthly","4", IF(C23="monthly","3", IF(C23="fortnightly","2", IF(C23="weekly","1", IF(C23="Not Applicable","0"))))))</f>
        <v>0</v>
      </c>
      <c r="E23" s="83">
        <f t="shared" si="0"/>
        <v>0</v>
      </c>
      <c r="F23" s="35"/>
      <c r="G23" s="82" t="str">
        <f t="shared" si="1"/>
        <v>-</v>
      </c>
    </row>
    <row r="24" spans="1:7" ht="45" x14ac:dyDescent="0.25">
      <c r="A24" s="102">
        <v>22</v>
      </c>
      <c r="B24" s="101" t="s">
        <v>101</v>
      </c>
      <c r="C24" s="34" t="s">
        <v>359</v>
      </c>
      <c r="D24" s="83" t="str">
        <f>IF(C24="0-20%","5", IF(C24="20-40%","4", IF(C24="40-60%","3", IF(C24="60-80%","2", IF(C24="&gt;80%","1",IF(C24="Not Applicable","0"))))))</f>
        <v>0</v>
      </c>
      <c r="E24" s="83">
        <f t="shared" si="0"/>
        <v>0</v>
      </c>
      <c r="F24" s="35"/>
      <c r="G24" s="82" t="str">
        <f t="shared" si="1"/>
        <v>-</v>
      </c>
    </row>
    <row r="25" spans="1:7" ht="45" x14ac:dyDescent="0.25">
      <c r="A25" s="102">
        <v>23</v>
      </c>
      <c r="B25" s="101" t="s">
        <v>102</v>
      </c>
      <c r="C25" s="34" t="s">
        <v>359</v>
      </c>
      <c r="D25" s="83" t="str">
        <f>IF(C25="0-20%","5", IF(C25="20-40%","4", IF(C25="40-60%","3", IF(C25="60-80%","2", IF(C25="&gt;80%","1",IF(C25="Not Applicable","0"))))))</f>
        <v>0</v>
      </c>
      <c r="E25" s="83">
        <f t="shared" si="0"/>
        <v>0</v>
      </c>
      <c r="F25" s="35"/>
      <c r="G25" s="82" t="str">
        <f t="shared" si="1"/>
        <v>-</v>
      </c>
    </row>
    <row r="26" spans="1:7" ht="45" x14ac:dyDescent="0.25">
      <c r="A26" s="102">
        <v>24</v>
      </c>
      <c r="B26" s="101" t="s">
        <v>103</v>
      </c>
      <c r="C26" s="34" t="s">
        <v>359</v>
      </c>
      <c r="D26" s="83" t="str">
        <f>IF(C26="0-20%","5", IF(C26="20-40%","4", IF(C26="40-60%","3", IF(C26="60-80%","2", IF(C26="&gt;80%","1",IF(C26="Not Applicable","0"))))))</f>
        <v>0</v>
      </c>
      <c r="E26" s="83">
        <f t="shared" si="0"/>
        <v>0</v>
      </c>
      <c r="F26" s="35"/>
      <c r="G26" s="82" t="str">
        <f t="shared" si="1"/>
        <v>-</v>
      </c>
    </row>
    <row r="27" spans="1:7" ht="60" x14ac:dyDescent="0.25">
      <c r="A27" s="102">
        <v>25</v>
      </c>
      <c r="B27" s="101" t="s">
        <v>104</v>
      </c>
      <c r="C27" s="34" t="s">
        <v>359</v>
      </c>
      <c r="D27" s="83" t="str">
        <f>IF(C27="0-20%","5", IF(C27="20-40%","4", IF(C27="40-60%","3", IF(C27="60-80%","2", IF(C27="&gt;80%","1",IF(C27="Not Applicable","0"))))))</f>
        <v>0</v>
      </c>
      <c r="E27" s="83">
        <f t="shared" si="0"/>
        <v>0</v>
      </c>
      <c r="F27" s="35"/>
      <c r="G27" s="82" t="str">
        <f t="shared" si="1"/>
        <v>-</v>
      </c>
    </row>
    <row r="28" spans="1:7" ht="45" x14ac:dyDescent="0.25">
      <c r="A28" s="102">
        <v>26</v>
      </c>
      <c r="B28" s="101" t="s">
        <v>45</v>
      </c>
      <c r="C28" s="34" t="s">
        <v>359</v>
      </c>
      <c r="D28" s="83" t="str">
        <f>IF(C28="0-20%","5", IF(C28="20-40%","4", IF(C28="40-60%","3", IF(C28="60-80%","2", IF(C28="&gt;80%","1",IF(C28="Not Applicable","0"))))))</f>
        <v>0</v>
      </c>
      <c r="E28" s="83">
        <f t="shared" si="0"/>
        <v>0</v>
      </c>
      <c r="F28" s="35"/>
      <c r="G28" s="82" t="str">
        <f t="shared" si="1"/>
        <v>-</v>
      </c>
    </row>
    <row r="30" spans="1:7" ht="23.25" x14ac:dyDescent="0.35">
      <c r="B30" s="19" t="s">
        <v>449</v>
      </c>
      <c r="F30" s="20" t="s">
        <v>467</v>
      </c>
    </row>
  </sheetData>
  <mergeCells count="1">
    <mergeCell ref="A1:F1"/>
  </mergeCells>
  <conditionalFormatting sqref="E3:E28">
    <cfRule type="colorScale" priority="7">
      <colorScale>
        <cfvo type="num" val="1"/>
        <cfvo type="num" val="3"/>
        <cfvo type="num" val="5"/>
        <color rgb="FF92D050"/>
        <color rgb="FFFFEB84"/>
        <color rgb="FFFF0000"/>
      </colorScale>
    </cfRule>
  </conditionalFormatting>
  <conditionalFormatting sqref="G3:G28">
    <cfRule type="expression" dxfId="96" priority="2">
      <formula>IF(E3&gt;3,"Flagged for Action",IF(E3&gt;=1, "Adequately Addressed","-"))</formula>
    </cfRule>
    <cfRule type="expression" priority="3">
      <formula>IF(E3&gt;3,"Flagged for Action",IF(E3&gt;=1, "Adequately Addressed","-"))</formula>
    </cfRule>
    <cfRule type="colorScale" priority="4">
      <colorScale>
        <cfvo type="num" val="1"/>
        <cfvo type="num" val="3"/>
        <cfvo type="num" val="5"/>
        <color rgb="FF92D050"/>
        <color rgb="FFFFEB84"/>
        <color rgb="FFFF0000"/>
      </colorScale>
    </cfRule>
    <cfRule type="colorScale" priority="5">
      <colorScale>
        <cfvo type="num" val="1"/>
        <cfvo type="num" val="5"/>
        <color rgb="FF92D050"/>
        <color rgb="FFFF0000"/>
      </colorScale>
    </cfRule>
    <cfRule type="colorScale" priority="6">
      <colorScale>
        <cfvo type="num" val="1"/>
        <cfvo type="num" val="5"/>
        <color rgb="FF92D050"/>
        <color rgb="FFFF0000"/>
      </colorScale>
    </cfRule>
  </conditionalFormatting>
  <conditionalFormatting sqref="G3:G28">
    <cfRule type="expression" dxfId="95" priority="1">
      <formula>COUNTIF(G3,"Flagged for Action")</formula>
    </cfRule>
  </conditionalFormatting>
  <hyperlinks>
    <hyperlink ref="B30" location="Homepage!A1" display="Homepage"/>
    <hyperlink ref="F30" location="'P3'!A1" display="Next Sheet"/>
    <hyperlink ref="G1" location="Homepage!A1" display="Homepage"/>
  </hyperlinks>
  <pageMargins left="0.7" right="0.7" top="0.75" bottom="0.75" header="0.3" footer="0.3"/>
  <pageSetup paperSize="9" scale="45" orientation="landscape" r:id="rId1"/>
  <extLst>
    <ext xmlns:x14="http://schemas.microsoft.com/office/spreadsheetml/2009/9/main" uri="{CCE6A557-97BC-4b89-ADB6-D9C93CAAB3DF}">
      <x14:dataValidations xmlns:xm="http://schemas.microsoft.com/office/excel/2006/main" count="11">
        <x14:dataValidation type="list" allowBlank="1" showInputMessage="1" showErrorMessage="1">
          <x14:formula1>
            <xm:f>'Data Validation '!$B$10:$B$15</xm:f>
          </x14:formula1>
          <xm:sqref>C3 C24:C28</xm:sqref>
        </x14:dataValidation>
        <x14:dataValidation type="list" allowBlank="1" showInputMessage="1" showErrorMessage="1">
          <x14:formula1>
            <xm:f>'Data Validation '!$A$3:$A$5</xm:f>
          </x14:formula1>
          <xm:sqref>C5 C10 C13 C15:C20</xm:sqref>
        </x14:dataValidation>
        <x14:dataValidation type="list" allowBlank="1" showInputMessage="1" showErrorMessage="1">
          <x14:formula1>
            <xm:f>'Data Validation '!$I$10:$I$15</xm:f>
          </x14:formula1>
          <xm:sqref>C9</xm:sqref>
        </x14:dataValidation>
        <x14:dataValidation type="list" allowBlank="1" showInputMessage="1" showErrorMessage="1">
          <x14:formula1>
            <xm:f>'Data Validation '!$B$3:$B$8</xm:f>
          </x14:formula1>
          <xm:sqref>C8</xm:sqref>
        </x14:dataValidation>
        <x14:dataValidation type="list" allowBlank="1" showInputMessage="1" showErrorMessage="1">
          <x14:formula1>
            <xm:f>'Data Validation '!$I$3:$I$8</xm:f>
          </x14:formula1>
          <xm:sqref>C12</xm:sqref>
        </x14:dataValidation>
        <x14:dataValidation type="list" allowBlank="1" showInputMessage="1" showErrorMessage="1">
          <x14:formula1>
            <xm:f>'Data Validation '!$A$10:$A$15</xm:f>
          </x14:formula1>
          <xm:sqref>C23</xm:sqref>
        </x14:dataValidation>
        <x14:dataValidation type="list" allowBlank="1" showInputMessage="1" showErrorMessage="1">
          <x14:formula1>
            <xm:f>'Data Validation '!$H$18:$H$23</xm:f>
          </x14:formula1>
          <xm:sqref>C6 C11 C14</xm:sqref>
        </x14:dataValidation>
        <x14:dataValidation type="list" allowBlank="1" showInputMessage="1" showErrorMessage="1">
          <x14:formula1>
            <xm:f>'Data Validation '!$K$41:$K$46</xm:f>
          </x14:formula1>
          <xm:sqref>C22</xm:sqref>
        </x14:dataValidation>
        <x14:dataValidation type="list" allowBlank="1" showInputMessage="1" showErrorMessage="1">
          <x14:formula1>
            <xm:f>'Data Validation '!$L$18:$L$23</xm:f>
          </x14:formula1>
          <xm:sqref>C7</xm:sqref>
        </x14:dataValidation>
        <x14:dataValidation type="list" allowBlank="1" showInputMessage="1" showErrorMessage="1">
          <x14:formula1>
            <xm:f>'Data Validation '!$B$26:$B$31</xm:f>
          </x14:formula1>
          <xm:sqref>C21</xm:sqref>
        </x14:dataValidation>
        <x14:dataValidation type="list" allowBlank="1" showInputMessage="1" showErrorMessage="1">
          <x14:formula1>
            <xm:f>'Data Validation '!$H$96:$H$101</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G19"/>
  <sheetViews>
    <sheetView zoomScaleNormal="100" workbookViewId="0">
      <selection activeCell="D23" sqref="D23"/>
    </sheetView>
  </sheetViews>
  <sheetFormatPr defaultRowHeight="15" x14ac:dyDescent="0.25"/>
  <cols>
    <col min="1" max="1" width="6.85546875" style="43" bestFit="1" customWidth="1"/>
    <col min="2" max="2" width="53.42578125" style="41" customWidth="1"/>
    <col min="3" max="3" width="16.140625" style="41" customWidth="1"/>
    <col min="4" max="4" width="19.140625" style="41" customWidth="1"/>
    <col min="5" max="5" width="10" style="41" customWidth="1"/>
    <col min="6" max="6" width="20.42578125" style="41" customWidth="1"/>
    <col min="7" max="7" width="23.42578125" style="41" customWidth="1"/>
    <col min="8" max="8" width="15.140625" style="41" customWidth="1"/>
    <col min="9" max="16384" width="9.140625" style="41"/>
  </cols>
  <sheetData>
    <row r="1" spans="1:7" ht="105.75" customHeight="1" x14ac:dyDescent="0.25">
      <c r="A1" s="117" t="s">
        <v>468</v>
      </c>
      <c r="B1" s="118"/>
      <c r="C1" s="118"/>
      <c r="D1" s="118"/>
      <c r="E1" s="118"/>
      <c r="F1" s="118"/>
      <c r="G1" s="32" t="s">
        <v>449</v>
      </c>
    </row>
    <row r="2" spans="1:7" s="42" customFormat="1" ht="123.75" customHeight="1" x14ac:dyDescent="0.25">
      <c r="A2" s="99" t="s">
        <v>266</v>
      </c>
      <c r="B2" s="99" t="s">
        <v>110</v>
      </c>
      <c r="C2" s="99" t="s">
        <v>486</v>
      </c>
      <c r="D2" s="99" t="s">
        <v>484</v>
      </c>
      <c r="E2" s="99" t="s">
        <v>483</v>
      </c>
      <c r="F2" s="99" t="s">
        <v>433</v>
      </c>
      <c r="G2" s="99" t="s">
        <v>488</v>
      </c>
    </row>
    <row r="3" spans="1:7" ht="30" x14ac:dyDescent="0.25">
      <c r="A3" s="102">
        <v>1</v>
      </c>
      <c r="B3" s="101" t="s">
        <v>372</v>
      </c>
      <c r="C3" s="34" t="s">
        <v>359</v>
      </c>
      <c r="D3" s="83" t="str">
        <f>IF(C3="0-20%","5", IF(C3="20-40%","4", IF(C3="40-60%","3", IF(C3="60-80%","2", IF(C3="&gt;80%","1",IF(C3="Not Applicable","0"))))))</f>
        <v>0</v>
      </c>
      <c r="E3" s="79">
        <f t="shared" ref="E3:E17" si="0">VALUE(D3)</f>
        <v>0</v>
      </c>
      <c r="F3" s="35"/>
      <c r="G3" s="82" t="str">
        <f>IF(E3&gt;3,"Flagged for Action",IF(E3&gt;=1, "Adequately Addressed","-"))</f>
        <v>-</v>
      </c>
    </row>
    <row r="4" spans="1:7" ht="30" x14ac:dyDescent="0.25">
      <c r="A4" s="102">
        <v>2</v>
      </c>
      <c r="B4" s="101" t="s">
        <v>373</v>
      </c>
      <c r="C4" s="34" t="s">
        <v>359</v>
      </c>
      <c r="D4" s="83" t="str">
        <f>IF(C4="0-20%","5", IF(C4="20-40%","4", IF(C4="40-60%","3", IF(C4="60-80%","2", IF(C4="&gt;80%","1",IF(C4="Not Applicable","0"))))))</f>
        <v>0</v>
      </c>
      <c r="E4" s="79">
        <f t="shared" si="0"/>
        <v>0</v>
      </c>
      <c r="F4" s="35"/>
      <c r="G4" s="82" t="str">
        <f t="shared" ref="G4:G17" si="1">IF(E4&gt;3,"Flagged for Action",IF(E4&gt;=1, "Adequately Addressed","-"))</f>
        <v>-</v>
      </c>
    </row>
    <row r="5" spans="1:7" ht="30" x14ac:dyDescent="0.25">
      <c r="A5" s="102">
        <v>3</v>
      </c>
      <c r="B5" s="101" t="s">
        <v>517</v>
      </c>
      <c r="C5" s="38" t="s">
        <v>359</v>
      </c>
      <c r="D5" s="85">
        <f>IF(C5="No","5", IF(C5="Yes","1", ))</f>
        <v>0</v>
      </c>
      <c r="E5" s="79">
        <f t="shared" si="0"/>
        <v>0</v>
      </c>
      <c r="F5" s="35"/>
      <c r="G5" s="82" t="str">
        <f t="shared" si="1"/>
        <v>-</v>
      </c>
    </row>
    <row r="6" spans="1:7" ht="15.75" x14ac:dyDescent="0.25">
      <c r="A6" s="102">
        <v>4</v>
      </c>
      <c r="B6" s="101" t="s">
        <v>516</v>
      </c>
      <c r="C6" s="38" t="s">
        <v>359</v>
      </c>
      <c r="D6" s="84" t="str">
        <f>IF(C6="Not Ensured","5", IF(C6="FGDs","4", IF(C6="During PRA","3", IF(C6="through VDCs","2", IF(C6="Combination of 2 to 4","1",IF(C6="Not Applicable","0"))))))</f>
        <v>0</v>
      </c>
      <c r="E6" s="79">
        <f t="shared" si="0"/>
        <v>0</v>
      </c>
      <c r="F6" s="35"/>
      <c r="G6" s="82" t="str">
        <f t="shared" si="1"/>
        <v>-</v>
      </c>
    </row>
    <row r="7" spans="1:7" ht="30" x14ac:dyDescent="0.25">
      <c r="A7" s="102">
        <v>5</v>
      </c>
      <c r="B7" s="101" t="s">
        <v>50</v>
      </c>
      <c r="C7" s="34" t="s">
        <v>359</v>
      </c>
      <c r="D7" s="83" t="str">
        <f t="shared" ref="D7:D17" si="2">IF(C7="0-20%","5", IF(C7="20-40%","4", IF(C7="40-60%","3", IF(C7="60-80%","2", IF(C7="&gt;80%","1",IF(C7="Not Applicable","0"))))))</f>
        <v>0</v>
      </c>
      <c r="E7" s="79">
        <f t="shared" si="0"/>
        <v>0</v>
      </c>
      <c r="F7" s="35"/>
      <c r="G7" s="82" t="str">
        <f t="shared" si="1"/>
        <v>-</v>
      </c>
    </row>
    <row r="8" spans="1:7" ht="30" x14ac:dyDescent="0.25">
      <c r="A8" s="102">
        <v>6</v>
      </c>
      <c r="B8" s="101" t="s">
        <v>51</v>
      </c>
      <c r="C8" s="34" t="s">
        <v>359</v>
      </c>
      <c r="D8" s="83" t="str">
        <f t="shared" si="2"/>
        <v>0</v>
      </c>
      <c r="E8" s="79">
        <f t="shared" si="0"/>
        <v>0</v>
      </c>
      <c r="F8" s="35"/>
      <c r="G8" s="82" t="str">
        <f t="shared" si="1"/>
        <v>-</v>
      </c>
    </row>
    <row r="9" spans="1:7" ht="30" x14ac:dyDescent="0.25">
      <c r="A9" s="102">
        <v>7</v>
      </c>
      <c r="B9" s="101" t="s">
        <v>97</v>
      </c>
      <c r="C9" s="34" t="s">
        <v>359</v>
      </c>
      <c r="D9" s="83" t="str">
        <f t="shared" si="2"/>
        <v>0</v>
      </c>
      <c r="E9" s="79">
        <f t="shared" si="0"/>
        <v>0</v>
      </c>
      <c r="F9" s="35"/>
      <c r="G9" s="82" t="str">
        <f t="shared" si="1"/>
        <v>-</v>
      </c>
    </row>
    <row r="10" spans="1:7" ht="30" x14ac:dyDescent="0.25">
      <c r="A10" s="102">
        <v>8</v>
      </c>
      <c r="B10" s="101" t="s">
        <v>98</v>
      </c>
      <c r="C10" s="34" t="s">
        <v>359</v>
      </c>
      <c r="D10" s="83" t="str">
        <f t="shared" si="2"/>
        <v>0</v>
      </c>
      <c r="E10" s="79">
        <f t="shared" si="0"/>
        <v>0</v>
      </c>
      <c r="F10" s="35"/>
      <c r="G10" s="82" t="str">
        <f t="shared" si="1"/>
        <v>-</v>
      </c>
    </row>
    <row r="11" spans="1:7" ht="30" x14ac:dyDescent="0.25">
      <c r="A11" s="102">
        <v>9</v>
      </c>
      <c r="B11" s="101" t="s">
        <v>503</v>
      </c>
      <c r="C11" s="34" t="s">
        <v>359</v>
      </c>
      <c r="D11" s="83" t="str">
        <f t="shared" ref="D11" si="3">IF(C11="0-20%","5", IF(C11="20-40%","4", IF(C11="40-60%","3", IF(C11="60-80%","2", IF(C11="&gt;80%","1",IF(C11="Not Applicable","0"))))))</f>
        <v>0</v>
      </c>
      <c r="E11" s="79">
        <f t="shared" ref="E11" si="4">VALUE(D11)</f>
        <v>0</v>
      </c>
      <c r="F11" s="35"/>
      <c r="G11" s="82" t="str">
        <f t="shared" ref="G11" si="5">IF(E11&gt;3,"Flagged for Action",IF(E11&gt;=1, "Adequately Addressed","-"))</f>
        <v>-</v>
      </c>
    </row>
    <row r="12" spans="1:7" ht="30" x14ac:dyDescent="0.25">
      <c r="A12" s="102">
        <v>10</v>
      </c>
      <c r="B12" s="101" t="s">
        <v>374</v>
      </c>
      <c r="C12" s="34" t="s">
        <v>359</v>
      </c>
      <c r="D12" s="83" t="str">
        <f t="shared" si="2"/>
        <v>0</v>
      </c>
      <c r="E12" s="79">
        <f t="shared" si="0"/>
        <v>0</v>
      </c>
      <c r="F12" s="35"/>
      <c r="G12" s="82" t="str">
        <f t="shared" si="1"/>
        <v>-</v>
      </c>
    </row>
    <row r="13" spans="1:7" ht="30" x14ac:dyDescent="0.25">
      <c r="A13" s="102">
        <v>11</v>
      </c>
      <c r="B13" s="101" t="s">
        <v>375</v>
      </c>
      <c r="C13" s="34" t="s">
        <v>359</v>
      </c>
      <c r="D13" s="83" t="str">
        <f t="shared" si="2"/>
        <v>0</v>
      </c>
      <c r="E13" s="79">
        <f t="shared" si="0"/>
        <v>0</v>
      </c>
      <c r="F13" s="35"/>
      <c r="G13" s="82" t="str">
        <f t="shared" si="1"/>
        <v>-</v>
      </c>
    </row>
    <row r="14" spans="1:7" ht="40.5" customHeight="1" x14ac:dyDescent="0.25">
      <c r="A14" s="102">
        <v>12</v>
      </c>
      <c r="B14" s="101" t="s">
        <v>376</v>
      </c>
      <c r="C14" s="34" t="s">
        <v>359</v>
      </c>
      <c r="D14" s="83" t="str">
        <f t="shared" si="2"/>
        <v>0</v>
      </c>
      <c r="E14" s="79">
        <f t="shared" si="0"/>
        <v>0</v>
      </c>
      <c r="F14" s="35"/>
      <c r="G14" s="82" t="str">
        <f t="shared" si="1"/>
        <v>-</v>
      </c>
    </row>
    <row r="15" spans="1:7" ht="30" x14ac:dyDescent="0.25">
      <c r="A15" s="102">
        <v>13</v>
      </c>
      <c r="B15" s="101" t="s">
        <v>377</v>
      </c>
      <c r="C15" s="34" t="s">
        <v>359</v>
      </c>
      <c r="D15" s="83" t="str">
        <f t="shared" si="2"/>
        <v>0</v>
      </c>
      <c r="E15" s="79">
        <f t="shared" si="0"/>
        <v>0</v>
      </c>
      <c r="F15" s="35"/>
      <c r="G15" s="82" t="str">
        <f t="shared" si="1"/>
        <v>-</v>
      </c>
    </row>
    <row r="16" spans="1:7" ht="45" x14ac:dyDescent="0.25">
      <c r="A16" s="102">
        <v>14</v>
      </c>
      <c r="B16" s="101" t="s">
        <v>504</v>
      </c>
      <c r="C16" s="34" t="s">
        <v>359</v>
      </c>
      <c r="D16" s="83" t="str">
        <f t="shared" ref="D16" si="6">IF(C16="0-20%","5", IF(C16="20-40%","4", IF(C16="40-60%","3", IF(C16="60-80%","2", IF(C16="&gt;80%","1",IF(C16="Not Applicable","0"))))))</f>
        <v>0</v>
      </c>
      <c r="E16" s="79">
        <f t="shared" ref="E16" si="7">VALUE(D16)</f>
        <v>0</v>
      </c>
      <c r="F16" s="35"/>
      <c r="G16" s="82" t="str">
        <f t="shared" ref="G16" si="8">IF(E16&gt;3,"Flagged for Action",IF(E16&gt;=1, "Adequately Addressed","-"))</f>
        <v>-</v>
      </c>
    </row>
    <row r="17" spans="1:7" ht="36" customHeight="1" x14ac:dyDescent="0.25">
      <c r="A17" s="102">
        <v>15</v>
      </c>
      <c r="B17" s="105" t="s">
        <v>378</v>
      </c>
      <c r="C17" s="34" t="s">
        <v>359</v>
      </c>
      <c r="D17" s="83" t="str">
        <f t="shared" si="2"/>
        <v>0</v>
      </c>
      <c r="E17" s="79">
        <f t="shared" si="0"/>
        <v>0</v>
      </c>
      <c r="F17" s="35"/>
      <c r="G17" s="82" t="str">
        <f t="shared" si="1"/>
        <v>-</v>
      </c>
    </row>
    <row r="19" spans="1:7" ht="23.25" x14ac:dyDescent="0.35">
      <c r="B19" s="44" t="s">
        <v>449</v>
      </c>
      <c r="F19" s="45" t="s">
        <v>467</v>
      </c>
    </row>
  </sheetData>
  <mergeCells count="1">
    <mergeCell ref="A1:F1"/>
  </mergeCells>
  <conditionalFormatting sqref="E3:E10 E12:E15 E17">
    <cfRule type="colorScale" priority="21">
      <colorScale>
        <cfvo type="num" val="1"/>
        <cfvo type="num" val="3"/>
        <cfvo type="num" val="5"/>
        <color rgb="FF92D050"/>
        <color rgb="FFFFEB84"/>
        <color rgb="FFFF0000"/>
      </colorScale>
    </cfRule>
  </conditionalFormatting>
  <conditionalFormatting sqref="G3:G10 G12:G15 G17">
    <cfRule type="expression" dxfId="94" priority="16">
      <formula>IF(E3&gt;3,"Flagged for Action",IF(E3&gt;=1, "Adequately Addressed","-"))</formula>
    </cfRule>
    <cfRule type="expression" priority="17">
      <formula>IF(E3&gt;3,"Flagged for Action",IF(E3&gt;=1, "Adequately Addressed","-"))</formula>
    </cfRule>
    <cfRule type="colorScale" priority="18">
      <colorScale>
        <cfvo type="num" val="1"/>
        <cfvo type="num" val="3"/>
        <cfvo type="num" val="5"/>
        <color rgb="FF92D050"/>
        <color rgb="FFFFEB84"/>
        <color rgb="FFFF0000"/>
      </colorScale>
    </cfRule>
    <cfRule type="colorScale" priority="19">
      <colorScale>
        <cfvo type="num" val="1"/>
        <cfvo type="num" val="5"/>
        <color rgb="FF92D050"/>
        <color rgb="FFFF0000"/>
      </colorScale>
    </cfRule>
    <cfRule type="colorScale" priority="20">
      <colorScale>
        <cfvo type="num" val="1"/>
        <cfvo type="num" val="5"/>
        <color rgb="FF92D050"/>
        <color rgb="FFFF0000"/>
      </colorScale>
    </cfRule>
  </conditionalFormatting>
  <conditionalFormatting sqref="G3:G10 G12:G15 G17">
    <cfRule type="expression" dxfId="93" priority="15">
      <formula>COUNTIF(G3,"Flagged for Action")</formula>
    </cfRule>
  </conditionalFormatting>
  <conditionalFormatting sqref="E11">
    <cfRule type="colorScale" priority="14">
      <colorScale>
        <cfvo type="num" val="1"/>
        <cfvo type="num" val="3"/>
        <cfvo type="num" val="5"/>
        <color rgb="FF92D050"/>
        <color rgb="FFFFEB84"/>
        <color rgb="FFFF0000"/>
      </colorScale>
    </cfRule>
  </conditionalFormatting>
  <conditionalFormatting sqref="G11">
    <cfRule type="expression" dxfId="92" priority="9">
      <formula>IF(E11&gt;3,"Flagged for Action",IF(E11&gt;=1, "Adequately Addressed","-"))</formula>
    </cfRule>
    <cfRule type="expression" priority="10">
      <formula>IF(E11&gt;3,"Flagged for Action",IF(E11&gt;=1, "Adequately Addressed","-"))</formula>
    </cfRule>
    <cfRule type="colorScale" priority="11">
      <colorScale>
        <cfvo type="num" val="1"/>
        <cfvo type="num" val="3"/>
        <cfvo type="num" val="5"/>
        <color rgb="FF92D050"/>
        <color rgb="FFFFEB84"/>
        <color rgb="FFFF0000"/>
      </colorScale>
    </cfRule>
    <cfRule type="colorScale" priority="12">
      <colorScale>
        <cfvo type="num" val="1"/>
        <cfvo type="num" val="5"/>
        <color rgb="FF92D050"/>
        <color rgb="FFFF0000"/>
      </colorScale>
    </cfRule>
    <cfRule type="colorScale" priority="13">
      <colorScale>
        <cfvo type="num" val="1"/>
        <cfvo type="num" val="5"/>
        <color rgb="FF92D050"/>
        <color rgb="FFFF0000"/>
      </colorScale>
    </cfRule>
  </conditionalFormatting>
  <conditionalFormatting sqref="G11">
    <cfRule type="expression" dxfId="91" priority="8">
      <formula>COUNTIF(G11,"Flagged for Action")</formula>
    </cfRule>
  </conditionalFormatting>
  <conditionalFormatting sqref="E16">
    <cfRule type="colorScale" priority="7">
      <colorScale>
        <cfvo type="num" val="1"/>
        <cfvo type="num" val="3"/>
        <cfvo type="num" val="5"/>
        <color rgb="FF92D050"/>
        <color rgb="FFFFEB84"/>
        <color rgb="FFFF0000"/>
      </colorScale>
    </cfRule>
  </conditionalFormatting>
  <conditionalFormatting sqref="G16">
    <cfRule type="expression" dxfId="90" priority="2">
      <formula>IF(E16&gt;3,"Flagged for Action",IF(E16&gt;=1, "Adequately Addressed","-"))</formula>
    </cfRule>
    <cfRule type="expression" priority="3">
      <formula>IF(E16&gt;3,"Flagged for Action",IF(E16&gt;=1, "Adequately Addressed","-"))</formula>
    </cfRule>
    <cfRule type="colorScale" priority="4">
      <colorScale>
        <cfvo type="num" val="1"/>
        <cfvo type="num" val="3"/>
        <cfvo type="num" val="5"/>
        <color rgb="FF92D050"/>
        <color rgb="FFFFEB84"/>
        <color rgb="FFFF0000"/>
      </colorScale>
    </cfRule>
    <cfRule type="colorScale" priority="5">
      <colorScale>
        <cfvo type="num" val="1"/>
        <cfvo type="num" val="5"/>
        <color rgb="FF92D050"/>
        <color rgb="FFFF0000"/>
      </colorScale>
    </cfRule>
    <cfRule type="colorScale" priority="6">
      <colorScale>
        <cfvo type="num" val="1"/>
        <cfvo type="num" val="5"/>
        <color rgb="FF92D050"/>
        <color rgb="FFFF0000"/>
      </colorScale>
    </cfRule>
  </conditionalFormatting>
  <conditionalFormatting sqref="G16">
    <cfRule type="expression" dxfId="89" priority="1">
      <formula>COUNTIF(G16,"Flagged for Action")</formula>
    </cfRule>
  </conditionalFormatting>
  <hyperlinks>
    <hyperlink ref="B19" location="Homepage!A1" display="Homepage"/>
    <hyperlink ref="F19" location="'P4'!A1" display="Next Sheet"/>
    <hyperlink ref="G1" location="Homepage!A1" display="Homepage"/>
  </hyperlinks>
  <pageMargins left="0.7" right="0.7" top="0.75" bottom="0.75" header="0.3" footer="0.3"/>
  <pageSetup paperSize="9" scale="7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'Data Validation '!$A$3:$A$5</xm:f>
          </x14:formula1>
          <xm:sqref>C5</xm:sqref>
        </x14:dataValidation>
        <x14:dataValidation type="list" allowBlank="1" showInputMessage="1" showErrorMessage="1">
          <x14:formula1>
            <xm:f>'Data Validation '!$H$18:$H$23</xm:f>
          </x14:formula1>
          <xm:sqref>C6</xm:sqref>
        </x14:dataValidation>
        <x14:dataValidation type="list" allowBlank="1" showInputMessage="1" showErrorMessage="1">
          <x14:formula1>
            <xm:f>'Data Validation '!$B$10:$B$15</xm:f>
          </x14:formula1>
          <xm:sqref>C3:C4 C7:C17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G29"/>
  <sheetViews>
    <sheetView zoomScaleNormal="100" workbookViewId="0">
      <selection activeCell="D5" sqref="D5"/>
    </sheetView>
  </sheetViews>
  <sheetFormatPr defaultRowHeight="15" x14ac:dyDescent="0.25"/>
  <cols>
    <col min="1" max="1" width="6.5703125" style="43" bestFit="1" customWidth="1"/>
    <col min="2" max="2" width="53.42578125" style="41" customWidth="1"/>
    <col min="3" max="3" width="30.5703125" style="41" bestFit="1" customWidth="1"/>
    <col min="4" max="4" width="19.140625" style="41" customWidth="1"/>
    <col min="5" max="5" width="10.85546875" style="41" bestFit="1" customWidth="1"/>
    <col min="6" max="6" width="18.7109375" style="41" bestFit="1" customWidth="1"/>
    <col min="7" max="7" width="16.28515625" style="41" bestFit="1" customWidth="1"/>
    <col min="8" max="16384" width="9.140625" style="41"/>
  </cols>
  <sheetData>
    <row r="1" spans="1:7" ht="77.25" customHeight="1" x14ac:dyDescent="0.25">
      <c r="A1" s="117" t="s">
        <v>469</v>
      </c>
      <c r="B1" s="118"/>
      <c r="C1" s="118"/>
      <c r="D1" s="118"/>
      <c r="E1" s="118"/>
      <c r="F1" s="118"/>
      <c r="G1" s="32" t="s">
        <v>449</v>
      </c>
    </row>
    <row r="2" spans="1:7" s="42" customFormat="1" ht="123.75" customHeight="1" x14ac:dyDescent="0.25">
      <c r="A2" s="99" t="s">
        <v>266</v>
      </c>
      <c r="B2" s="99" t="s">
        <v>110</v>
      </c>
      <c r="C2" s="99" t="s">
        <v>486</v>
      </c>
      <c r="D2" s="99" t="s">
        <v>484</v>
      </c>
      <c r="E2" s="99" t="s">
        <v>483</v>
      </c>
      <c r="F2" s="99" t="s">
        <v>433</v>
      </c>
      <c r="G2" s="99" t="s">
        <v>488</v>
      </c>
    </row>
    <row r="3" spans="1:7" ht="30" x14ac:dyDescent="0.25">
      <c r="A3" s="102">
        <v>1</v>
      </c>
      <c r="B3" s="101" t="s">
        <v>518</v>
      </c>
      <c r="C3" s="38" t="s">
        <v>359</v>
      </c>
      <c r="D3" s="85">
        <f>IF(C3="No","5", IF(C3="Yes","1", ))</f>
        <v>0</v>
      </c>
      <c r="E3" s="79">
        <f t="shared" ref="E3:E27" si="0">VALUE(D3)</f>
        <v>0</v>
      </c>
      <c r="F3" s="35"/>
      <c r="G3" s="82" t="str">
        <f>IF(E3&gt;3,"Flagged for Action",IF(E3&gt;=1, "Adequately Addressed","-"))</f>
        <v>-</v>
      </c>
    </row>
    <row r="4" spans="1:7" ht="30" x14ac:dyDescent="0.25">
      <c r="A4" s="102">
        <v>2</v>
      </c>
      <c r="B4" s="101" t="s">
        <v>129</v>
      </c>
      <c r="C4" s="35" t="s">
        <v>359</v>
      </c>
      <c r="D4" s="84" t="str">
        <f>IF(C4="None","5", IF(C4="&lt;5","4", IF(C4="5 to 10","3", IF(C4="10 to 15","2", IF(C4="&gt;15","1", IF(C4="Not Applicable","0"))))))</f>
        <v>0</v>
      </c>
      <c r="E4" s="79">
        <f t="shared" si="0"/>
        <v>0</v>
      </c>
      <c r="F4" s="35"/>
      <c r="G4" s="82" t="str">
        <f t="shared" ref="G4:G27" si="1">IF(E4&gt;3,"Flagged for Action",IF(E4&gt;=1, "Adequately Addressed","-"))</f>
        <v>-</v>
      </c>
    </row>
    <row r="5" spans="1:7" ht="35.25" customHeight="1" x14ac:dyDescent="0.25">
      <c r="A5" s="102">
        <v>3</v>
      </c>
      <c r="B5" s="101" t="s">
        <v>519</v>
      </c>
      <c r="C5" s="35" t="s">
        <v>359</v>
      </c>
      <c r="D5" s="84" t="str">
        <f>IF(C5="Project Activities","5", IF(C5="Village level issues","4", IF(C5="Beneficiary Selection","3", IF(C5="Beneficiary participation","2", IF(C5="Combination of above","1", IF(C5="Not Applicable","0"))))))</f>
        <v>0</v>
      </c>
      <c r="E5" s="79">
        <f t="shared" si="0"/>
        <v>0</v>
      </c>
      <c r="F5" s="35"/>
      <c r="G5" s="82" t="str">
        <f t="shared" si="1"/>
        <v>-</v>
      </c>
    </row>
    <row r="6" spans="1:7" ht="30" x14ac:dyDescent="0.25">
      <c r="A6" s="102">
        <v>4</v>
      </c>
      <c r="B6" s="101" t="s">
        <v>133</v>
      </c>
      <c r="C6" s="38" t="s">
        <v>359</v>
      </c>
      <c r="D6" s="85">
        <f>IF(C6="No","5", IF(C6="Yes","1", ))</f>
        <v>0</v>
      </c>
      <c r="E6" s="79">
        <f t="shared" si="0"/>
        <v>0</v>
      </c>
      <c r="F6" s="35"/>
      <c r="G6" s="82" t="str">
        <f t="shared" si="1"/>
        <v>-</v>
      </c>
    </row>
    <row r="7" spans="1:7" ht="30" x14ac:dyDescent="0.25">
      <c r="A7" s="102">
        <v>5</v>
      </c>
      <c r="B7" s="101" t="s">
        <v>134</v>
      </c>
      <c r="C7" s="38" t="s">
        <v>359</v>
      </c>
      <c r="D7" s="85">
        <f>IF(C7="No","5", IF(C7="Yes","1", ))</f>
        <v>0</v>
      </c>
      <c r="E7" s="79">
        <f t="shared" si="0"/>
        <v>0</v>
      </c>
      <c r="F7" s="35"/>
      <c r="G7" s="82" t="str">
        <f t="shared" si="1"/>
        <v>-</v>
      </c>
    </row>
    <row r="8" spans="1:7" ht="15.75" x14ac:dyDescent="0.25">
      <c r="A8" s="102">
        <v>6</v>
      </c>
      <c r="B8" s="101" t="s">
        <v>135</v>
      </c>
      <c r="C8" s="35" t="s">
        <v>359</v>
      </c>
      <c r="D8" s="84" t="str">
        <f>IF(C8="annualy","5", IF(C8="Six monthly","4", IF(C8="monthly","3", IF(C8="Fortnightly","2", IF(C8="weekly","1", IF(C8="Not Applicable","0"))))))</f>
        <v>0</v>
      </c>
      <c r="E8" s="79">
        <f t="shared" si="0"/>
        <v>0</v>
      </c>
      <c r="F8" s="35"/>
      <c r="G8" s="82" t="str">
        <f t="shared" si="1"/>
        <v>-</v>
      </c>
    </row>
    <row r="9" spans="1:7" ht="15.75" x14ac:dyDescent="0.25">
      <c r="A9" s="102">
        <v>7</v>
      </c>
      <c r="B9" s="101" t="s">
        <v>136</v>
      </c>
      <c r="C9" s="38" t="s">
        <v>359</v>
      </c>
      <c r="D9" s="85">
        <f>IF(C9="No","5", IF(C9="Yes","1", ))</f>
        <v>0</v>
      </c>
      <c r="E9" s="79">
        <f t="shared" si="0"/>
        <v>0</v>
      </c>
      <c r="F9" s="35"/>
      <c r="G9" s="82" t="str">
        <f t="shared" si="1"/>
        <v>-</v>
      </c>
    </row>
    <row r="10" spans="1:7" ht="15.75" x14ac:dyDescent="0.25">
      <c r="A10" s="102">
        <v>8</v>
      </c>
      <c r="B10" s="101" t="s">
        <v>34</v>
      </c>
      <c r="C10" s="35" t="s">
        <v>359</v>
      </c>
      <c r="D10" s="84" t="str">
        <f>IF(C10="Not Done","5", IF(C10="Regular follow-up by PIA","4", IF(C10="Participation of PIA staff in the meetings","3", IF(C10="Institutional Audit by PIA","2", IF(C10="Combination of 2 to 4","1", IF(C10="Not Applicable","0"))))))</f>
        <v>0</v>
      </c>
      <c r="E10" s="79">
        <f t="shared" si="0"/>
        <v>0</v>
      </c>
      <c r="F10" s="35"/>
      <c r="G10" s="82" t="str">
        <f t="shared" si="1"/>
        <v>-</v>
      </c>
    </row>
    <row r="11" spans="1:7" ht="30" x14ac:dyDescent="0.25">
      <c r="A11" s="102">
        <v>9</v>
      </c>
      <c r="B11" s="101" t="s">
        <v>520</v>
      </c>
      <c r="C11" s="35" t="s">
        <v>359</v>
      </c>
      <c r="D11" s="84" t="str">
        <f>IF(C11="Not Done","5", IF(C11="Regular follow-up by PIA","4", IF(C11="Building Ownership through Trainings","3", IF(C11="Institutional Audit by PIA","2", IF(C11="Combination of 2 to 4","1", IF(C11="Not Applicable","0"))))))</f>
        <v>0</v>
      </c>
      <c r="E11" s="79">
        <f t="shared" si="0"/>
        <v>0</v>
      </c>
      <c r="F11" s="35"/>
      <c r="G11" s="82" t="str">
        <f t="shared" si="1"/>
        <v>-</v>
      </c>
    </row>
    <row r="12" spans="1:7" ht="45" x14ac:dyDescent="0.25">
      <c r="A12" s="102">
        <v>10</v>
      </c>
      <c r="B12" s="101" t="s">
        <v>505</v>
      </c>
      <c r="C12" s="35" t="s">
        <v>359</v>
      </c>
      <c r="D12" s="84" t="str">
        <f>IF(C12="PIA Staff only","5", IF(C12="Gram Panchayat","4", IF(C12="VDC","3", IF(C12="Beneficiaries","2", IF(C12="Combination of 2 to 4","1", IF(C12="Not Applicable","0"))))))</f>
        <v>0</v>
      </c>
      <c r="E12" s="79">
        <f t="shared" si="0"/>
        <v>0</v>
      </c>
      <c r="F12" s="35"/>
      <c r="G12" s="82" t="str">
        <f t="shared" si="1"/>
        <v>-</v>
      </c>
    </row>
    <row r="13" spans="1:7" ht="30" x14ac:dyDescent="0.25">
      <c r="A13" s="102">
        <v>11</v>
      </c>
      <c r="B13" s="101" t="s">
        <v>521</v>
      </c>
      <c r="C13" s="38" t="s">
        <v>359</v>
      </c>
      <c r="D13" s="85">
        <f>IF(C13="No","5", IF(C13="Yes","1", ))</f>
        <v>0</v>
      </c>
      <c r="E13" s="79">
        <f t="shared" si="0"/>
        <v>0</v>
      </c>
      <c r="F13" s="35"/>
      <c r="G13" s="82" t="str">
        <f t="shared" si="1"/>
        <v>-</v>
      </c>
    </row>
    <row r="14" spans="1:7" ht="30" x14ac:dyDescent="0.25">
      <c r="A14" s="102">
        <v>12</v>
      </c>
      <c r="B14" s="101" t="s">
        <v>157</v>
      </c>
      <c r="C14" s="38" t="s">
        <v>359</v>
      </c>
      <c r="D14" s="85">
        <f>IF(C14="No","5", IF(C14="Yes","1", ))</f>
        <v>0</v>
      </c>
      <c r="E14" s="79">
        <f t="shared" si="0"/>
        <v>0</v>
      </c>
      <c r="F14" s="35"/>
      <c r="G14" s="82" t="str">
        <f t="shared" si="1"/>
        <v>-</v>
      </c>
    </row>
    <row r="15" spans="1:7" ht="30" x14ac:dyDescent="0.25">
      <c r="A15" s="102">
        <v>13</v>
      </c>
      <c r="B15" s="101" t="s">
        <v>121</v>
      </c>
      <c r="C15" s="38" t="s">
        <v>359</v>
      </c>
      <c r="D15" s="85">
        <f>IF(C15="No","5", IF(C15="Yes","1", ))</f>
        <v>0</v>
      </c>
      <c r="E15" s="79">
        <f t="shared" si="0"/>
        <v>0</v>
      </c>
      <c r="F15" s="35"/>
      <c r="G15" s="82" t="str">
        <f t="shared" si="1"/>
        <v>-</v>
      </c>
    </row>
    <row r="16" spans="1:7" ht="30" x14ac:dyDescent="0.25">
      <c r="A16" s="102">
        <v>14</v>
      </c>
      <c r="B16" s="101" t="s">
        <v>122</v>
      </c>
      <c r="C16" s="34" t="s">
        <v>359</v>
      </c>
      <c r="D16" s="83" t="str">
        <f t="shared" ref="D16" si="2">IF(C16="0-20%","5", IF(C16="20-40%","4", IF(C16="40-60%","3", IF(C16="60-80%","2", IF(C16="&gt;80%","1",IF(C16="Not Applicable","0"))))))</f>
        <v>0</v>
      </c>
      <c r="E16" s="79">
        <f t="shared" si="0"/>
        <v>0</v>
      </c>
      <c r="F16" s="35"/>
      <c r="G16" s="82" t="str">
        <f t="shared" si="1"/>
        <v>-</v>
      </c>
    </row>
    <row r="17" spans="1:7" ht="30" x14ac:dyDescent="0.25">
      <c r="A17" s="102">
        <v>15</v>
      </c>
      <c r="B17" s="101" t="s">
        <v>522</v>
      </c>
      <c r="C17" s="38" t="s">
        <v>359</v>
      </c>
      <c r="D17" s="85">
        <f>IF(C17="No","5", IF(C17="Yes","1", ))</f>
        <v>0</v>
      </c>
      <c r="E17" s="79">
        <f t="shared" si="0"/>
        <v>0</v>
      </c>
      <c r="F17" s="35"/>
      <c r="G17" s="82" t="str">
        <f t="shared" si="1"/>
        <v>-</v>
      </c>
    </row>
    <row r="18" spans="1:7" ht="30" x14ac:dyDescent="0.25">
      <c r="A18" s="102">
        <v>16</v>
      </c>
      <c r="B18" s="101" t="s">
        <v>523</v>
      </c>
      <c r="C18" s="38" t="s">
        <v>359</v>
      </c>
      <c r="D18" s="85">
        <f>IF(C18="No","5", IF(C18="Yes","1", ))</f>
        <v>0</v>
      </c>
      <c r="E18" s="79">
        <f t="shared" si="0"/>
        <v>0</v>
      </c>
      <c r="F18" s="35"/>
      <c r="G18" s="82" t="str">
        <f t="shared" si="1"/>
        <v>-</v>
      </c>
    </row>
    <row r="19" spans="1:7" ht="45" x14ac:dyDescent="0.25">
      <c r="A19" s="102">
        <v>17</v>
      </c>
      <c r="B19" s="101" t="s">
        <v>524</v>
      </c>
      <c r="C19" s="34" t="s">
        <v>359</v>
      </c>
      <c r="D19" s="83" t="str">
        <f t="shared" ref="D19" si="3">IF(C19="0-20%","5", IF(C19="20-40%","4", IF(C19="40-60%","3", IF(C19="60-80%","2", IF(C19="&gt;80%","1",IF(C19="Not Applicable","0"))))))</f>
        <v>0</v>
      </c>
      <c r="E19" s="79">
        <f t="shared" si="0"/>
        <v>0</v>
      </c>
      <c r="F19" s="35"/>
      <c r="G19" s="82" t="str">
        <f t="shared" si="1"/>
        <v>-</v>
      </c>
    </row>
    <row r="20" spans="1:7" ht="30" x14ac:dyDescent="0.25">
      <c r="A20" s="102">
        <v>18</v>
      </c>
      <c r="B20" s="101" t="s">
        <v>42</v>
      </c>
      <c r="C20" s="38" t="s">
        <v>359</v>
      </c>
      <c r="D20" s="85">
        <f>IF(C20="No","5", IF(C20="Yes","1", ))</f>
        <v>0</v>
      </c>
      <c r="E20" s="79">
        <f t="shared" si="0"/>
        <v>0</v>
      </c>
      <c r="F20" s="35"/>
      <c r="G20" s="82" t="str">
        <f t="shared" si="1"/>
        <v>-</v>
      </c>
    </row>
    <row r="21" spans="1:7" ht="35.25" customHeight="1" x14ac:dyDescent="0.25">
      <c r="A21" s="102">
        <v>19</v>
      </c>
      <c r="B21" s="101" t="s">
        <v>43</v>
      </c>
      <c r="C21" s="34" t="s">
        <v>359</v>
      </c>
      <c r="D21" s="83" t="str">
        <f t="shared" ref="D21" si="4">IF(C21="0-20%","5", IF(C21="20-40%","4", IF(C21="40-60%","3", IF(C21="60-80%","2", IF(C21="&gt;80%","1",IF(C21="Not Applicable","0"))))))</f>
        <v>0</v>
      </c>
      <c r="E21" s="79">
        <f t="shared" si="0"/>
        <v>0</v>
      </c>
      <c r="F21" s="35"/>
      <c r="G21" s="82" t="str">
        <f t="shared" si="1"/>
        <v>-</v>
      </c>
    </row>
    <row r="22" spans="1:7" ht="45" x14ac:dyDescent="0.25">
      <c r="A22" s="102">
        <v>20</v>
      </c>
      <c r="B22" s="101" t="s">
        <v>52</v>
      </c>
      <c r="C22" s="46" t="s">
        <v>359</v>
      </c>
      <c r="D22" s="83" t="str">
        <f>IF(C22="Not Ensured","5", IF(C22="FGDs","4", IF(C22="During PRA","3", IF(C22="through VDCs","2", IF(C22="Combination of 2 to 4","1", IF(C22="Not Applicable","0"))))))</f>
        <v>0</v>
      </c>
      <c r="E22" s="79">
        <f t="shared" si="0"/>
        <v>0</v>
      </c>
      <c r="F22" s="35"/>
      <c r="G22" s="82" t="str">
        <f t="shared" si="1"/>
        <v>-</v>
      </c>
    </row>
    <row r="23" spans="1:7" ht="30" x14ac:dyDescent="0.25">
      <c r="A23" s="102">
        <v>21</v>
      </c>
      <c r="B23" s="101" t="s">
        <v>118</v>
      </c>
      <c r="C23" s="34" t="s">
        <v>359</v>
      </c>
      <c r="D23" s="83" t="str">
        <f t="shared" ref="D23" si="5">IF(C23="0-20%","5", IF(C23="20-40%","4", IF(C23="40-60%","3", IF(C23="60-80%","2", IF(C23="&gt;80%","1",IF(C23="Not Applicable","0"))))))</f>
        <v>0</v>
      </c>
      <c r="E23" s="79">
        <f t="shared" si="0"/>
        <v>0</v>
      </c>
      <c r="F23" s="35"/>
      <c r="G23" s="82" t="str">
        <f t="shared" si="1"/>
        <v>-</v>
      </c>
    </row>
    <row r="24" spans="1:7" ht="30" x14ac:dyDescent="0.25">
      <c r="A24" s="102">
        <v>22</v>
      </c>
      <c r="B24" s="101" t="s">
        <v>39</v>
      </c>
      <c r="C24" s="46" t="s">
        <v>359</v>
      </c>
      <c r="D24" s="83" t="str">
        <f>IF(C24="Not Ensured","5", IF(C24="FGDs","4", IF(C24="During PRA","3", IF(C24="through VDCs","2", IF(C24="Combination of 2 to 4","1", IF(C24="Not Applicable","0"))))))</f>
        <v>0</v>
      </c>
      <c r="E24" s="79">
        <f t="shared" si="0"/>
        <v>0</v>
      </c>
      <c r="F24" s="35"/>
      <c r="G24" s="82" t="str">
        <f t="shared" si="1"/>
        <v>-</v>
      </c>
    </row>
    <row r="25" spans="1:7" ht="45" x14ac:dyDescent="0.25">
      <c r="A25" s="102">
        <v>23</v>
      </c>
      <c r="B25" s="101" t="s">
        <v>525</v>
      </c>
      <c r="C25" s="38" t="s">
        <v>359</v>
      </c>
      <c r="D25" s="85">
        <f>IF(C25="No","5", IF(C25="Yes","1", ))</f>
        <v>0</v>
      </c>
      <c r="E25" s="79">
        <f t="shared" si="0"/>
        <v>0</v>
      </c>
      <c r="F25" s="35"/>
      <c r="G25" s="82" t="str">
        <f t="shared" si="1"/>
        <v>-</v>
      </c>
    </row>
    <row r="26" spans="1:7" ht="35.25" customHeight="1" x14ac:dyDescent="0.25">
      <c r="A26" s="102">
        <v>24</v>
      </c>
      <c r="B26" s="101" t="s">
        <v>80</v>
      </c>
      <c r="C26" s="38" t="s">
        <v>359</v>
      </c>
      <c r="D26" s="85">
        <f>IF(C26="No","5", IF(C26="Yes","1", ))</f>
        <v>0</v>
      </c>
      <c r="E26" s="79">
        <f t="shared" si="0"/>
        <v>0</v>
      </c>
      <c r="F26" s="35"/>
      <c r="G26" s="82" t="str">
        <f t="shared" si="1"/>
        <v>-</v>
      </c>
    </row>
    <row r="27" spans="1:7" ht="30" x14ac:dyDescent="0.25">
      <c r="A27" s="102">
        <v>25</v>
      </c>
      <c r="B27" s="101" t="s">
        <v>91</v>
      </c>
      <c r="C27" s="34" t="s">
        <v>359</v>
      </c>
      <c r="D27" s="83" t="str">
        <f t="shared" ref="D27" si="6">IF(C27="0-20%","5", IF(C27="20-40%","4", IF(C27="40-60%","3", IF(C27="60-80%","2", IF(C27="&gt;80%","1",IF(C27="Not Applicable","0"))))))</f>
        <v>0</v>
      </c>
      <c r="E27" s="79">
        <f t="shared" si="0"/>
        <v>0</v>
      </c>
      <c r="F27" s="35"/>
      <c r="G27" s="82" t="str">
        <f t="shared" si="1"/>
        <v>-</v>
      </c>
    </row>
    <row r="29" spans="1:7" ht="23.25" x14ac:dyDescent="0.35">
      <c r="B29" s="44" t="s">
        <v>449</v>
      </c>
      <c r="F29" s="45" t="s">
        <v>467</v>
      </c>
    </row>
  </sheetData>
  <mergeCells count="1">
    <mergeCell ref="A1:F1"/>
  </mergeCells>
  <conditionalFormatting sqref="B3:B27">
    <cfRule type="duplicateValues" dxfId="88" priority="93"/>
  </conditionalFormatting>
  <conditionalFormatting sqref="G3:G27">
    <cfRule type="expression" dxfId="87" priority="3">
      <formula>IF(E3&gt;3,"Flagged for Action",IF(E3&gt;=1, "Adequately Addressed","-"))</formula>
    </cfRule>
    <cfRule type="expression" priority="4">
      <formula>IF(E3&gt;3,"Flagged for Action",IF(E3&gt;=1, "Adequately Addressed","-"))</formula>
    </cfRule>
    <cfRule type="colorScale" priority="5">
      <colorScale>
        <cfvo type="num" val="1"/>
        <cfvo type="num" val="3"/>
        <cfvo type="num" val="5"/>
        <color rgb="FF92D050"/>
        <color rgb="FFFFEB84"/>
        <color rgb="FFFF0000"/>
      </colorScale>
    </cfRule>
    <cfRule type="colorScale" priority="6">
      <colorScale>
        <cfvo type="num" val="1"/>
        <cfvo type="num" val="5"/>
        <color rgb="FF92D050"/>
        <color rgb="FFFF0000"/>
      </colorScale>
    </cfRule>
    <cfRule type="colorScale" priority="7">
      <colorScale>
        <cfvo type="num" val="1"/>
        <cfvo type="num" val="5"/>
        <color rgb="FF92D050"/>
        <color rgb="FFFF0000"/>
      </colorScale>
    </cfRule>
  </conditionalFormatting>
  <conditionalFormatting sqref="E3:E27">
    <cfRule type="colorScale" priority="2">
      <colorScale>
        <cfvo type="num" val="1"/>
        <cfvo type="num" val="3"/>
        <cfvo type="num" val="5"/>
        <color rgb="FF92D050"/>
        <color rgb="FFFFEB84"/>
        <color rgb="FFFF0000"/>
      </colorScale>
    </cfRule>
  </conditionalFormatting>
  <conditionalFormatting sqref="G3:G27">
    <cfRule type="expression" dxfId="86" priority="1">
      <formula>COUNTIF(G3,"Flagged for Action")</formula>
    </cfRule>
  </conditionalFormatting>
  <hyperlinks>
    <hyperlink ref="B29" location="Homepage!A1" display="Homepage"/>
    <hyperlink ref="F29" location="'P5'!A1" display="Next Sheet"/>
    <hyperlink ref="G1" location="Homepage!A1" display="Homepage"/>
  </hyperlinks>
  <pageMargins left="0.7" right="0.7" top="0.75" bottom="0.75" header="0.3" footer="0.3"/>
  <pageSetup paperSize="9" scale="49"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'Data Validation '!$R$58:$R$63</xm:f>
          </x14:formula1>
          <xm:sqref>C11</xm:sqref>
        </x14:dataValidation>
        <x14:dataValidation type="list" allowBlank="1" showInputMessage="1" showErrorMessage="1">
          <x14:formula1>
            <xm:f>'Data Validation '!$A$10:$A$15</xm:f>
          </x14:formula1>
          <xm:sqref>C8</xm:sqref>
        </x14:dataValidation>
        <x14:dataValidation type="list" allowBlank="1" showInputMessage="1" showErrorMessage="1">
          <x14:formula1>
            <xm:f>'Data Validation '!$N$58:$N$63</xm:f>
          </x14:formula1>
          <xm:sqref>C5</xm:sqref>
        </x14:dataValidation>
        <x14:dataValidation type="list" allowBlank="1" showInputMessage="1" showErrorMessage="1">
          <x14:formula1>
            <xm:f>'Data Validation '!$A$17:$A$22</xm:f>
          </x14:formula1>
          <xm:sqref>C4</xm:sqref>
        </x14:dataValidation>
        <x14:dataValidation type="list" allowBlank="1" showInputMessage="1" showErrorMessage="1">
          <x14:formula1>
            <xm:f>'Data Validation '!$E$65:$E$70</xm:f>
          </x14:formula1>
          <xm:sqref>C12</xm:sqref>
        </x14:dataValidation>
        <x14:dataValidation type="list" allowBlank="1" showInputMessage="1" showErrorMessage="1">
          <x14:formula1>
            <xm:f>'Data Validation '!$H$18:$H$23</xm:f>
          </x14:formula1>
          <xm:sqref>C22 C24</xm:sqref>
        </x14:dataValidation>
        <x14:dataValidation type="list" allowBlank="1" showInputMessage="1" showErrorMessage="1">
          <x14:formula1>
            <xm:f>'Data Validation '!$A$3:$A$5</xm:f>
          </x14:formula1>
          <xm:sqref>C3 C6:C7 C9 C13:C15 C17:C18 C20 C25:C26</xm:sqref>
        </x14:dataValidation>
        <x14:dataValidation type="list" allowBlank="1" showInputMessage="1" showErrorMessage="1">
          <x14:formula1>
            <xm:f>'Data Validation '!$R$58:$R$63</xm:f>
          </x14:formula1>
          <xm:sqref>C10</xm:sqref>
        </x14:dataValidation>
        <x14:dataValidation type="list" allowBlank="1" showInputMessage="1" showErrorMessage="1">
          <x14:formula1>
            <xm:f>'Data Validation '!$B$10:$B$15</xm:f>
          </x14:formula1>
          <xm:sqref>C16 C19 C21 C23 C27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G20"/>
  <sheetViews>
    <sheetView zoomScaleNormal="100" workbookViewId="0">
      <selection activeCell="G1" sqref="G1"/>
    </sheetView>
  </sheetViews>
  <sheetFormatPr defaultRowHeight="15" x14ac:dyDescent="0.25"/>
  <cols>
    <col min="1" max="1" width="6.85546875" style="43" bestFit="1" customWidth="1"/>
    <col min="2" max="2" width="53.42578125" style="41" customWidth="1"/>
    <col min="3" max="3" width="16.140625" style="41" customWidth="1"/>
    <col min="4" max="4" width="19.140625" style="41" customWidth="1"/>
    <col min="5" max="5" width="10.85546875" style="41" bestFit="1" customWidth="1"/>
    <col min="6" max="6" width="18.7109375" style="41" bestFit="1" customWidth="1"/>
    <col min="7" max="7" width="18.7109375" style="41" customWidth="1"/>
    <col min="8" max="16384" width="9.140625" style="41"/>
  </cols>
  <sheetData>
    <row r="1" spans="1:7" ht="85.5" customHeight="1" x14ac:dyDescent="0.25">
      <c r="A1" s="119" t="s">
        <v>470</v>
      </c>
      <c r="B1" s="120"/>
      <c r="C1" s="120"/>
      <c r="D1" s="120"/>
      <c r="E1" s="120"/>
      <c r="F1" s="120"/>
      <c r="G1" s="32" t="s">
        <v>449</v>
      </c>
    </row>
    <row r="2" spans="1:7" s="42" customFormat="1" ht="123.75" customHeight="1" x14ac:dyDescent="0.25">
      <c r="A2" s="99" t="s">
        <v>266</v>
      </c>
      <c r="B2" s="99" t="s">
        <v>110</v>
      </c>
      <c r="C2" s="99" t="s">
        <v>486</v>
      </c>
      <c r="D2" s="99" t="s">
        <v>484</v>
      </c>
      <c r="E2" s="99" t="s">
        <v>483</v>
      </c>
      <c r="F2" s="99" t="s">
        <v>433</v>
      </c>
      <c r="G2" s="99" t="s">
        <v>488</v>
      </c>
    </row>
    <row r="3" spans="1:7" ht="45.75" customHeight="1" x14ac:dyDescent="0.25">
      <c r="A3" s="102">
        <v>1</v>
      </c>
      <c r="B3" s="101" t="s">
        <v>526</v>
      </c>
      <c r="C3" s="34" t="s">
        <v>359</v>
      </c>
      <c r="D3" s="83" t="str">
        <f>IF(C3="0-20%","5", IF(C3="20-40%","4", IF(C3="40-60%","3", IF(C3="60-80%","2", IF(C3="&gt;80%","1",IF(C3="Not Applicable","0"))))))</f>
        <v>0</v>
      </c>
      <c r="E3" s="79">
        <f t="shared" ref="E3:E18" si="0">VALUE(D3)</f>
        <v>0</v>
      </c>
      <c r="F3" s="35"/>
      <c r="G3" s="82" t="str">
        <f>IF(E3&gt;3,"Flagged for Action",IF(E3&gt;=1, "Adequately Addressed","-"))</f>
        <v>-</v>
      </c>
    </row>
    <row r="4" spans="1:7" ht="38.25" customHeight="1" x14ac:dyDescent="0.25">
      <c r="A4" s="102">
        <v>2</v>
      </c>
      <c r="B4" s="101" t="s">
        <v>182</v>
      </c>
      <c r="C4" s="38" t="s">
        <v>359</v>
      </c>
      <c r="D4" s="85">
        <f>IF(C4="No","5", IF(C4="Yes","1", ))</f>
        <v>0</v>
      </c>
      <c r="E4" s="79">
        <f t="shared" si="0"/>
        <v>0</v>
      </c>
      <c r="F4" s="35"/>
      <c r="G4" s="82" t="str">
        <f t="shared" ref="G4:G18" si="1">IF(E4&gt;3,"Flagged for Action",IF(E4&gt;=1, "Adequately Addressed","-"))</f>
        <v>-</v>
      </c>
    </row>
    <row r="5" spans="1:7" ht="48" customHeight="1" x14ac:dyDescent="0.25">
      <c r="A5" s="102">
        <v>3</v>
      </c>
      <c r="B5" s="101" t="s">
        <v>128</v>
      </c>
      <c r="C5" s="34" t="s">
        <v>359</v>
      </c>
      <c r="D5" s="83" t="str">
        <f>IF(C5="0-20%","5", IF(C5="20-40%","4", IF(C5="40-60%","3", IF(C5="60-80%","2", IF(C5="&gt;80%","1",IF(C5="Not Applicable","0"))))))</f>
        <v>0</v>
      </c>
      <c r="E5" s="79">
        <f t="shared" si="0"/>
        <v>0</v>
      </c>
      <c r="F5" s="35"/>
      <c r="G5" s="82" t="str">
        <f t="shared" si="1"/>
        <v>-</v>
      </c>
    </row>
    <row r="6" spans="1:7" ht="34.5" customHeight="1" x14ac:dyDescent="0.25">
      <c r="A6" s="102">
        <v>4</v>
      </c>
      <c r="B6" s="101" t="s">
        <v>181</v>
      </c>
      <c r="C6" s="35" t="s">
        <v>359</v>
      </c>
      <c r="D6" s="83" t="str">
        <f>IF(C6="None","5", IF(C6="&lt;5","4", IF(C6="5 to 10","3", IF(C6="10 to 15","2", IF(C6="&gt;15","1",IF(C6="Not Applicable","0"))))))</f>
        <v>0</v>
      </c>
      <c r="E6" s="79">
        <f t="shared" si="0"/>
        <v>0</v>
      </c>
      <c r="F6" s="35"/>
      <c r="G6" s="82" t="str">
        <f t="shared" si="1"/>
        <v>-</v>
      </c>
    </row>
    <row r="7" spans="1:7" ht="20.25" customHeight="1" x14ac:dyDescent="0.25">
      <c r="A7" s="102">
        <v>5</v>
      </c>
      <c r="B7" s="101" t="s">
        <v>71</v>
      </c>
      <c r="C7" s="38" t="s">
        <v>359</v>
      </c>
      <c r="D7" s="85">
        <f>IF(C7="No","5", IF(C7="Yes","1", ))</f>
        <v>0</v>
      </c>
      <c r="E7" s="79">
        <f t="shared" si="0"/>
        <v>0</v>
      </c>
      <c r="F7" s="35"/>
      <c r="G7" s="82" t="str">
        <f t="shared" si="1"/>
        <v>-</v>
      </c>
    </row>
    <row r="8" spans="1:7" ht="35.25" customHeight="1" x14ac:dyDescent="0.25">
      <c r="A8" s="102">
        <v>6</v>
      </c>
      <c r="B8" s="101" t="s">
        <v>527</v>
      </c>
      <c r="C8" s="38" t="s">
        <v>359</v>
      </c>
      <c r="D8" s="83" t="str">
        <f>IF(C8="Not taken into account","5", IF(C8="During PRA","4", IF(C8="FGDs with women beneficiaries","3", IF(C8="Gender Expert with the PIA","2", IF(C8="Combination of 2 to 4","1", IF(C8="Not Applicable","0"))))))</f>
        <v>0</v>
      </c>
      <c r="E8" s="79">
        <f t="shared" si="0"/>
        <v>0</v>
      </c>
      <c r="F8" s="35"/>
      <c r="G8" s="82" t="str">
        <f t="shared" si="1"/>
        <v>-</v>
      </c>
    </row>
    <row r="9" spans="1:7" ht="48.75" customHeight="1" x14ac:dyDescent="0.25">
      <c r="A9" s="102">
        <v>7</v>
      </c>
      <c r="B9" s="101" t="s">
        <v>74</v>
      </c>
      <c r="C9" s="38" t="s">
        <v>359</v>
      </c>
      <c r="D9" s="85">
        <f>IF(C9="No","5", IF(C9="Yes","1", ))</f>
        <v>0</v>
      </c>
      <c r="E9" s="79">
        <f t="shared" si="0"/>
        <v>0</v>
      </c>
      <c r="F9" s="35"/>
      <c r="G9" s="82" t="str">
        <f t="shared" si="1"/>
        <v>-</v>
      </c>
    </row>
    <row r="10" spans="1:7" ht="35.25" customHeight="1" x14ac:dyDescent="0.25">
      <c r="A10" s="102">
        <v>8</v>
      </c>
      <c r="B10" s="101" t="s">
        <v>528</v>
      </c>
      <c r="C10" s="34" t="s">
        <v>359</v>
      </c>
      <c r="D10" s="83" t="str">
        <f>IF(C10="0-20%","5", IF(C10="20-40%","4", IF(C10="40-60%","3", IF(C10="60-80%","2", IF(C10="&gt;80%","1",IF(C10="Not Applicable","0"))))))</f>
        <v>0</v>
      </c>
      <c r="E10" s="79">
        <f t="shared" si="0"/>
        <v>0</v>
      </c>
      <c r="F10" s="35"/>
      <c r="G10" s="82" t="str">
        <f t="shared" si="1"/>
        <v>-</v>
      </c>
    </row>
    <row r="11" spans="1:7" ht="34.5" customHeight="1" x14ac:dyDescent="0.25">
      <c r="A11" s="102">
        <v>9</v>
      </c>
      <c r="B11" s="101" t="s">
        <v>89</v>
      </c>
      <c r="C11" s="38" t="s">
        <v>359</v>
      </c>
      <c r="D11" s="85">
        <f>IF(C11="No","5", IF(C11="Yes","1", ))</f>
        <v>0</v>
      </c>
      <c r="E11" s="79">
        <f t="shared" si="0"/>
        <v>0</v>
      </c>
      <c r="F11" s="35"/>
      <c r="G11" s="82" t="str">
        <f t="shared" si="1"/>
        <v>-</v>
      </c>
    </row>
    <row r="12" spans="1:7" ht="15.75" x14ac:dyDescent="0.25">
      <c r="A12" s="102">
        <v>10</v>
      </c>
      <c r="B12" s="101" t="s">
        <v>90</v>
      </c>
      <c r="C12" s="38" t="s">
        <v>359</v>
      </c>
      <c r="D12" s="83" t="str">
        <f>IF(C12="Not taken into account","5", IF(C12="During PRA","4", IF(C12="FGDs with women beneficiaries","3", IF(C12="Gender Expert with the PIA","2", IF(C12="Combination of 2 to 4","1", IF(C12="Not Applicable","0"))))))</f>
        <v>0</v>
      </c>
      <c r="E12" s="79">
        <f t="shared" si="0"/>
        <v>0</v>
      </c>
      <c r="F12" s="35"/>
      <c r="G12" s="82" t="str">
        <f t="shared" si="1"/>
        <v>-</v>
      </c>
    </row>
    <row r="13" spans="1:7" ht="63" customHeight="1" x14ac:dyDescent="0.25">
      <c r="A13" s="102">
        <v>11</v>
      </c>
      <c r="B13" s="101" t="s">
        <v>169</v>
      </c>
      <c r="C13" s="38" t="s">
        <v>359</v>
      </c>
      <c r="D13" s="83" t="str">
        <f>IF(C13="No Change","5", IF(C13="Engagement in alternate livelihoods","4", IF(C13="Reduced health hazards","3", IF(C13="Increase in Girls' School enrolment","2", IF(C13="Combination of 2 to 4","1", IF(C13="Not Applicable","0"))))))</f>
        <v>0</v>
      </c>
      <c r="E13" s="79">
        <f>VALUE(D13)</f>
        <v>0</v>
      </c>
      <c r="F13" s="35"/>
      <c r="G13" s="82" t="str">
        <f t="shared" si="1"/>
        <v>-</v>
      </c>
    </row>
    <row r="14" spans="1:7" ht="51" customHeight="1" x14ac:dyDescent="0.25">
      <c r="A14" s="102">
        <v>12</v>
      </c>
      <c r="B14" s="101" t="s">
        <v>509</v>
      </c>
      <c r="C14" s="38" t="s">
        <v>359</v>
      </c>
      <c r="D14" s="85">
        <f>IF(C14="No","5", IF(C14="Yes","1", ))</f>
        <v>0</v>
      </c>
      <c r="E14" s="79">
        <f>VALUE(D14)</f>
        <v>0</v>
      </c>
      <c r="F14" s="35"/>
      <c r="G14" s="82" t="str">
        <f>IF(E14&gt;3,"Flagged for Action",IF(E14&gt;=1, "Adequately Addressed","-"))</f>
        <v>-</v>
      </c>
    </row>
    <row r="15" spans="1:7" ht="30" x14ac:dyDescent="0.25">
      <c r="A15" s="102">
        <v>13</v>
      </c>
      <c r="B15" s="101" t="s">
        <v>529</v>
      </c>
      <c r="C15" s="38" t="s">
        <v>359</v>
      </c>
      <c r="D15" s="79" t="str">
        <f>IF(C15="Not Monitored","5", IF(C15="Through developed indicators","1",IF(C15="Not Applicable","0") ))</f>
        <v>0</v>
      </c>
      <c r="E15" s="79">
        <f t="shared" si="0"/>
        <v>0</v>
      </c>
      <c r="F15" s="35"/>
      <c r="G15" s="82" t="str">
        <f t="shared" si="1"/>
        <v>-</v>
      </c>
    </row>
    <row r="16" spans="1:7" ht="66" customHeight="1" x14ac:dyDescent="0.25">
      <c r="A16" s="102">
        <v>14</v>
      </c>
      <c r="B16" s="101" t="s">
        <v>530</v>
      </c>
      <c r="C16" s="38" t="s">
        <v>359</v>
      </c>
      <c r="D16" s="83" t="str">
        <f>IF(C16="No Change","5", IF(C16="Engagement in alternate livelihoods","4", IF(C16="Reduced health hazards","3", IF(C16="Increase in Girls' School enrolment","2", IF(C16="Combination of 2 to 4","1", IF(C16="Not Applicable","0"))))))</f>
        <v>0</v>
      </c>
      <c r="E16" s="79">
        <f>VALUE(D16)</f>
        <v>0</v>
      </c>
      <c r="F16" s="35"/>
      <c r="G16" s="82" t="str">
        <f t="shared" ref="G16" si="2">IF(E16&gt;3,"Flagged for Action",IF(E16&gt;=1, "Adequately Addressed","-"))</f>
        <v>-</v>
      </c>
    </row>
    <row r="17" spans="1:7" ht="51" customHeight="1" x14ac:dyDescent="0.25">
      <c r="A17" s="102">
        <v>15</v>
      </c>
      <c r="B17" s="101" t="s">
        <v>510</v>
      </c>
      <c r="C17" s="38" t="s">
        <v>359</v>
      </c>
      <c r="D17" s="85">
        <f>IF(C17="No","5", IF(C17="Yes","1", ))</f>
        <v>0</v>
      </c>
      <c r="E17" s="79">
        <f t="shared" ref="E17" si="3">VALUE(D17)</f>
        <v>0</v>
      </c>
      <c r="F17" s="35"/>
      <c r="G17" s="82" t="str">
        <f t="shared" ref="G17" si="4">IF(E17&gt;3,"Flagged for Action",IF(E17&gt;=1, "Adequately Addressed","-"))</f>
        <v>-</v>
      </c>
    </row>
    <row r="18" spans="1:7" ht="40.5" customHeight="1" x14ac:dyDescent="0.25">
      <c r="A18" s="102">
        <v>16</v>
      </c>
      <c r="B18" s="101" t="s">
        <v>99</v>
      </c>
      <c r="C18" s="34" t="s">
        <v>359</v>
      </c>
      <c r="D18" s="83" t="str">
        <f>IF(C18="0-20%","5", IF(C18="20-40%","4", IF(C18="40-60%","3", IF(C18="60-80%","2", IF(C18="&gt;80%","1",IF(C18="Not Applicable","0"))))))</f>
        <v>0</v>
      </c>
      <c r="E18" s="79">
        <f t="shared" si="0"/>
        <v>0</v>
      </c>
      <c r="F18" s="35"/>
      <c r="G18" s="82" t="str">
        <f t="shared" si="1"/>
        <v>-</v>
      </c>
    </row>
    <row r="20" spans="1:7" ht="23.25" x14ac:dyDescent="0.35">
      <c r="B20" s="44" t="s">
        <v>449</v>
      </c>
      <c r="F20" s="45" t="s">
        <v>467</v>
      </c>
    </row>
  </sheetData>
  <mergeCells count="1">
    <mergeCell ref="A1:F1"/>
  </mergeCells>
  <conditionalFormatting sqref="G3:G13 G18 G15">
    <cfRule type="expression" dxfId="85" priority="38">
      <formula>IF(E3&gt;3,"Flagged for Action",IF(E3&gt;=1, "Adequately Addressed","-"))</formula>
    </cfRule>
    <cfRule type="expression" priority="39">
      <formula>IF(E3&gt;3,"Flagged for Action",IF(E3&gt;=1, "Adequately Addressed","-"))</formula>
    </cfRule>
    <cfRule type="colorScale" priority="40">
      <colorScale>
        <cfvo type="num" val="1"/>
        <cfvo type="num" val="3"/>
        <cfvo type="num" val="5"/>
        <color rgb="FF92D050"/>
        <color rgb="FFFFEB84"/>
        <color rgb="FFFF0000"/>
      </colorScale>
    </cfRule>
    <cfRule type="colorScale" priority="41">
      <colorScale>
        <cfvo type="num" val="1"/>
        <cfvo type="num" val="5"/>
        <color rgb="FF92D050"/>
        <color rgb="FFFF0000"/>
      </colorScale>
    </cfRule>
    <cfRule type="colorScale" priority="42">
      <colorScale>
        <cfvo type="num" val="1"/>
        <cfvo type="num" val="5"/>
        <color rgb="FF92D050"/>
        <color rgb="FFFF0000"/>
      </colorScale>
    </cfRule>
  </conditionalFormatting>
  <conditionalFormatting sqref="E3:E13 E18 E15">
    <cfRule type="colorScale" priority="37">
      <colorScale>
        <cfvo type="num" val="1"/>
        <cfvo type="num" val="3"/>
        <cfvo type="num" val="5"/>
        <color rgb="FF92D050"/>
        <color rgb="FFFFEB84"/>
        <color rgb="FFFF0000"/>
      </colorScale>
    </cfRule>
  </conditionalFormatting>
  <conditionalFormatting sqref="G18 G3:G13 G15">
    <cfRule type="expression" dxfId="84" priority="36">
      <formula>COUNTIF(G3,"Flagged for Action")</formula>
    </cfRule>
  </conditionalFormatting>
  <conditionalFormatting sqref="G14">
    <cfRule type="expression" dxfId="83" priority="31">
      <formula>IF(E14&gt;3,"Flagged for Action",IF(E14&gt;=1, "Adequately Addressed","-"))</formula>
    </cfRule>
    <cfRule type="expression" priority="32">
      <formula>IF(E14&gt;3,"Flagged for Action",IF(E14&gt;=1, "Adequately Addressed","-"))</formula>
    </cfRule>
    <cfRule type="colorScale" priority="33">
      <colorScale>
        <cfvo type="num" val="1"/>
        <cfvo type="num" val="3"/>
        <cfvo type="num" val="5"/>
        <color rgb="FF92D050"/>
        <color rgb="FFFFEB84"/>
        <color rgb="FFFF0000"/>
      </colorScale>
    </cfRule>
    <cfRule type="colorScale" priority="34">
      <colorScale>
        <cfvo type="num" val="1"/>
        <cfvo type="num" val="5"/>
        <color rgb="FF92D050"/>
        <color rgb="FFFF0000"/>
      </colorScale>
    </cfRule>
    <cfRule type="colorScale" priority="35">
      <colorScale>
        <cfvo type="num" val="1"/>
        <cfvo type="num" val="5"/>
        <color rgb="FF92D050"/>
        <color rgb="FFFF0000"/>
      </colorScale>
    </cfRule>
  </conditionalFormatting>
  <conditionalFormatting sqref="E14">
    <cfRule type="colorScale" priority="30">
      <colorScale>
        <cfvo type="num" val="1"/>
        <cfvo type="num" val="3"/>
        <cfvo type="num" val="5"/>
        <color rgb="FF92D050"/>
        <color rgb="FFFFEB84"/>
        <color rgb="FFFF0000"/>
      </colorScale>
    </cfRule>
  </conditionalFormatting>
  <conditionalFormatting sqref="G14">
    <cfRule type="expression" dxfId="82" priority="29">
      <formula>COUNTIF(G14,"Flagged for Action")</formula>
    </cfRule>
  </conditionalFormatting>
  <conditionalFormatting sqref="G16">
    <cfRule type="expression" dxfId="81" priority="10">
      <formula>IF(E16&gt;3,"Flagged for Action",IF(E16&gt;=1, "Adequately Addressed","-"))</formula>
    </cfRule>
    <cfRule type="expression" priority="11">
      <formula>IF(E16&gt;3,"Flagged for Action",IF(E16&gt;=1, "Adequately Addressed","-"))</formula>
    </cfRule>
    <cfRule type="colorScale" priority="12">
      <colorScale>
        <cfvo type="num" val="1"/>
        <cfvo type="num" val="3"/>
        <cfvo type="num" val="5"/>
        <color rgb="FF92D050"/>
        <color rgb="FFFFEB84"/>
        <color rgb="FFFF0000"/>
      </colorScale>
    </cfRule>
    <cfRule type="colorScale" priority="13">
      <colorScale>
        <cfvo type="num" val="1"/>
        <cfvo type="num" val="5"/>
        <color rgb="FF92D050"/>
        <color rgb="FFFF0000"/>
      </colorScale>
    </cfRule>
    <cfRule type="colorScale" priority="14">
      <colorScale>
        <cfvo type="num" val="1"/>
        <cfvo type="num" val="5"/>
        <color rgb="FF92D050"/>
        <color rgb="FFFF0000"/>
      </colorScale>
    </cfRule>
  </conditionalFormatting>
  <conditionalFormatting sqref="E16">
    <cfRule type="colorScale" priority="9">
      <colorScale>
        <cfvo type="num" val="1"/>
        <cfvo type="num" val="3"/>
        <cfvo type="num" val="5"/>
        <color rgb="FF92D050"/>
        <color rgb="FFFFEB84"/>
        <color rgb="FFFF0000"/>
      </colorScale>
    </cfRule>
  </conditionalFormatting>
  <conditionalFormatting sqref="G16">
    <cfRule type="expression" dxfId="80" priority="8">
      <formula>COUNTIF(G16,"Flagged for Action")</formula>
    </cfRule>
  </conditionalFormatting>
  <conditionalFormatting sqref="G17">
    <cfRule type="expression" dxfId="79" priority="3">
      <formula>IF(E17&gt;3,"Flagged for Action",IF(E17&gt;=1, "Adequately Addressed","-"))</formula>
    </cfRule>
    <cfRule type="expression" priority="4">
      <formula>IF(E17&gt;3,"Flagged for Action",IF(E17&gt;=1, "Adequately Addressed","-"))</formula>
    </cfRule>
    <cfRule type="colorScale" priority="5">
      <colorScale>
        <cfvo type="num" val="1"/>
        <cfvo type="num" val="3"/>
        <cfvo type="num" val="5"/>
        <color rgb="FF92D050"/>
        <color rgb="FFFFEB84"/>
        <color rgb="FFFF0000"/>
      </colorScale>
    </cfRule>
    <cfRule type="colorScale" priority="6">
      <colorScale>
        <cfvo type="num" val="1"/>
        <cfvo type="num" val="5"/>
        <color rgb="FF92D050"/>
        <color rgb="FFFF0000"/>
      </colorScale>
    </cfRule>
    <cfRule type="colorScale" priority="7">
      <colorScale>
        <cfvo type="num" val="1"/>
        <cfvo type="num" val="5"/>
        <color rgb="FF92D050"/>
        <color rgb="FFFF0000"/>
      </colorScale>
    </cfRule>
  </conditionalFormatting>
  <conditionalFormatting sqref="E17">
    <cfRule type="colorScale" priority="2">
      <colorScale>
        <cfvo type="num" val="1"/>
        <cfvo type="num" val="3"/>
        <cfvo type="num" val="5"/>
        <color rgb="FF92D050"/>
        <color rgb="FFFFEB84"/>
        <color rgb="FFFF0000"/>
      </colorScale>
    </cfRule>
  </conditionalFormatting>
  <conditionalFormatting sqref="G17">
    <cfRule type="expression" dxfId="78" priority="1">
      <formula>COUNTIF(G17,"Flagged for Action")</formula>
    </cfRule>
  </conditionalFormatting>
  <conditionalFormatting sqref="B3:B18">
    <cfRule type="duplicateValues" dxfId="77" priority="161"/>
  </conditionalFormatting>
  <hyperlinks>
    <hyperlink ref="B20" location="Homepage!A1" display="Homepage"/>
    <hyperlink ref="F20" location="'P6'!A1" display="Next Sheet"/>
    <hyperlink ref="G1" location="Homepage!A1" display="Homepage"/>
  </hyperlinks>
  <pageMargins left="0.7" right="0.7" top="0.75" bottom="0.75" header="0.3" footer="0.3"/>
  <pageSetup paperSize="9" scale="6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'Data Validation '!$A$17:$A$22</xm:f>
          </x14:formula1>
          <xm:sqref>C6</xm:sqref>
        </x14:dataValidation>
        <x14:dataValidation type="list" allowBlank="1" showInputMessage="1" showErrorMessage="1">
          <x14:formula1>
            <xm:f>'Data Validation '!$D$26:$D$31</xm:f>
          </x14:formula1>
          <xm:sqref>C12 C8</xm:sqref>
        </x14:dataValidation>
        <x14:dataValidation type="list" allowBlank="1" showInputMessage="1" showErrorMessage="1">
          <x14:formula1>
            <xm:f>'Data Validation '!$T$27:$T$32</xm:f>
          </x14:formula1>
          <xm:sqref>C16 C13</xm:sqref>
        </x14:dataValidation>
        <x14:dataValidation type="list" allowBlank="1" showInputMessage="1" showErrorMessage="1">
          <x14:formula1>
            <xm:f>'Data Validation '!$K$34:$K$36</xm:f>
          </x14:formula1>
          <xm:sqref>C15</xm:sqref>
        </x14:dataValidation>
        <x14:dataValidation type="list" allowBlank="1" showInputMessage="1" showErrorMessage="1">
          <x14:formula1>
            <xm:f>'Data Validation '!$A$3:$A$5</xm:f>
          </x14:formula1>
          <xm:sqref>C11 C4 C7 C9 C14 C17</xm:sqref>
        </x14:dataValidation>
        <x14:dataValidation type="list" allowBlank="1" showInputMessage="1" showErrorMessage="1">
          <x14:formula1>
            <xm:f>'Data Validation '!$B$10:$B$15</xm:f>
          </x14:formula1>
          <xm:sqref>C3 C5 C18 C10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G12"/>
  <sheetViews>
    <sheetView zoomScale="85" zoomScaleNormal="85" workbookViewId="0">
      <selection activeCell="A3" sqref="A3:XFD3"/>
    </sheetView>
  </sheetViews>
  <sheetFormatPr defaultRowHeight="15" x14ac:dyDescent="0.25"/>
  <cols>
    <col min="1" max="1" width="6.5703125" style="43" bestFit="1" customWidth="1"/>
    <col min="2" max="2" width="53.42578125" style="41" customWidth="1"/>
    <col min="3" max="3" width="16.140625" style="41" customWidth="1"/>
    <col min="4" max="4" width="19.140625" style="41" customWidth="1"/>
    <col min="5" max="5" width="11.140625" style="41" bestFit="1" customWidth="1"/>
    <col min="6" max="6" width="18.7109375" style="41" bestFit="1" customWidth="1"/>
    <col min="7" max="7" width="18.85546875" style="41" customWidth="1"/>
    <col min="8" max="16384" width="9.140625" style="41"/>
  </cols>
  <sheetData>
    <row r="1" spans="1:7" ht="81" customHeight="1" x14ac:dyDescent="0.25">
      <c r="A1" s="117" t="s">
        <v>438</v>
      </c>
      <c r="B1" s="121"/>
      <c r="C1" s="121"/>
      <c r="D1" s="121"/>
      <c r="E1" s="121"/>
      <c r="F1" s="121"/>
      <c r="G1" s="32" t="s">
        <v>449</v>
      </c>
    </row>
    <row r="2" spans="1:7" s="42" customFormat="1" ht="123.75" customHeight="1" x14ac:dyDescent="0.25">
      <c r="A2" s="99" t="s">
        <v>266</v>
      </c>
      <c r="B2" s="99" t="s">
        <v>110</v>
      </c>
      <c r="C2" s="99" t="s">
        <v>486</v>
      </c>
      <c r="D2" s="99" t="s">
        <v>484</v>
      </c>
      <c r="E2" s="99" t="s">
        <v>483</v>
      </c>
      <c r="F2" s="99" t="s">
        <v>433</v>
      </c>
      <c r="G2" s="99" t="s">
        <v>488</v>
      </c>
    </row>
    <row r="3" spans="1:7" s="42" customFormat="1" ht="114.75" customHeight="1" x14ac:dyDescent="0.25">
      <c r="A3" s="106">
        <v>1</v>
      </c>
      <c r="B3" s="101" t="s">
        <v>382</v>
      </c>
      <c r="C3" s="38" t="s">
        <v>359</v>
      </c>
      <c r="D3" s="84">
        <f>IF(C3="No","1", IF(C3="Yes","5", ))</f>
        <v>0</v>
      </c>
      <c r="E3" s="83">
        <f>VALUE(D3)</f>
        <v>0</v>
      </c>
      <c r="F3" s="38"/>
      <c r="G3" s="82" t="str">
        <f>IF(E3&gt;3,"Flagged for Action",IF(E3&gt;=1, "Adequately Addressed","-"))</f>
        <v>-</v>
      </c>
    </row>
    <row r="4" spans="1:7" s="42" customFormat="1" ht="45" x14ac:dyDescent="0.25">
      <c r="A4" s="106">
        <v>2</v>
      </c>
      <c r="B4" s="101" t="s">
        <v>366</v>
      </c>
      <c r="C4" s="38" t="s">
        <v>359</v>
      </c>
      <c r="D4" s="84">
        <f>IF(C4="No","5", IF(C4="Yes","1", ))</f>
        <v>0</v>
      </c>
      <c r="E4" s="83">
        <f t="shared" ref="E4:E10" si="0">VALUE(D4)</f>
        <v>0</v>
      </c>
      <c r="F4" s="38"/>
      <c r="G4" s="82" t="str">
        <f t="shared" ref="G4:G10" si="1">IF(E4&gt;3,"Flagged for Action",IF(E4&gt;=1, "Adequately Addressed","-"))</f>
        <v>-</v>
      </c>
    </row>
    <row r="5" spans="1:7" ht="30" x14ac:dyDescent="0.25">
      <c r="A5" s="106">
        <v>3</v>
      </c>
      <c r="B5" s="101" t="s">
        <v>379</v>
      </c>
      <c r="C5" s="38" t="s">
        <v>359</v>
      </c>
      <c r="D5" s="84">
        <f>IF(C5="No","1", IF(C5="Yes","5", ))</f>
        <v>0</v>
      </c>
      <c r="E5" s="83">
        <f t="shared" si="0"/>
        <v>0</v>
      </c>
      <c r="F5" s="38"/>
      <c r="G5" s="82" t="str">
        <f t="shared" si="1"/>
        <v>-</v>
      </c>
    </row>
    <row r="6" spans="1:7" ht="30" x14ac:dyDescent="0.25">
      <c r="A6" s="106">
        <v>4</v>
      </c>
      <c r="B6" s="101" t="s">
        <v>380</v>
      </c>
      <c r="C6" s="46" t="s">
        <v>359</v>
      </c>
      <c r="D6" s="83" t="str">
        <f>IF(C6="Not Ensured","5", IF(C6="FGDs","4", IF(C6="During PRA","3", IF(C6="through VDCs","2", IF(C6="Combination of 2 to 4","1",IF(C6="Not Applicable","0"))))))</f>
        <v>0</v>
      </c>
      <c r="E6" s="83">
        <f t="shared" si="0"/>
        <v>0</v>
      </c>
      <c r="F6" s="38"/>
      <c r="G6" s="82" t="str">
        <f t="shared" si="1"/>
        <v>-</v>
      </c>
    </row>
    <row r="7" spans="1:7" ht="27" customHeight="1" x14ac:dyDescent="0.25">
      <c r="A7" s="106">
        <v>5</v>
      </c>
      <c r="B7" s="101" t="s">
        <v>381</v>
      </c>
      <c r="C7" s="38" t="s">
        <v>359</v>
      </c>
      <c r="D7" s="84">
        <f>IF(C7="No","5", IF(C7="Yes","1", ))</f>
        <v>0</v>
      </c>
      <c r="E7" s="83">
        <f t="shared" si="0"/>
        <v>0</v>
      </c>
      <c r="F7" s="38"/>
      <c r="G7" s="82" t="str">
        <f t="shared" si="1"/>
        <v>-</v>
      </c>
    </row>
    <row r="8" spans="1:7" ht="15.75" x14ac:dyDescent="0.25">
      <c r="A8" s="106">
        <v>6</v>
      </c>
      <c r="B8" s="101" t="s">
        <v>66</v>
      </c>
      <c r="C8" s="46" t="s">
        <v>359</v>
      </c>
      <c r="D8" s="83" t="str">
        <f>IF(C8="Not Ensured","5", IF(C8="FGDs","4", IF(C8="During PRA","3", IF(C8="through VDCs","2", IF(C8="Combination of 2 to 4","1",IF(C8="Not Applicable","0"))))))</f>
        <v>0</v>
      </c>
      <c r="E8" s="83">
        <f t="shared" si="0"/>
        <v>0</v>
      </c>
      <c r="F8" s="38"/>
      <c r="G8" s="82" t="str">
        <f t="shared" si="1"/>
        <v>-</v>
      </c>
    </row>
    <row r="9" spans="1:7" ht="39.75" customHeight="1" x14ac:dyDescent="0.25">
      <c r="A9" s="106">
        <v>7</v>
      </c>
      <c r="B9" s="101" t="s">
        <v>531</v>
      </c>
      <c r="C9" s="38" t="s">
        <v>359</v>
      </c>
      <c r="D9" s="84">
        <f>IF(C9="No","1", IF(C9="Yes","5", ))</f>
        <v>0</v>
      </c>
      <c r="E9" s="83">
        <f t="shared" si="0"/>
        <v>0</v>
      </c>
      <c r="F9" s="38"/>
      <c r="G9" s="82" t="str">
        <f t="shared" si="1"/>
        <v>-</v>
      </c>
    </row>
    <row r="10" spans="1:7" ht="30" x14ac:dyDescent="0.25">
      <c r="A10" s="106">
        <v>8</v>
      </c>
      <c r="B10" s="101" t="s">
        <v>535</v>
      </c>
      <c r="C10" s="46" t="s">
        <v>359</v>
      </c>
      <c r="D10" s="83" t="str">
        <f>IF(C10="Not Ensured","5", IF(C10="FGDs","4", IF(C10="During PRA","3", IF(C10="through VDCs","2", IF(C10="Combination of 2 to 4","1",IF(C10="Not Applicable","0"))))))</f>
        <v>0</v>
      </c>
      <c r="E10" s="83">
        <f t="shared" si="0"/>
        <v>0</v>
      </c>
      <c r="F10" s="38"/>
      <c r="G10" s="82" t="str">
        <f t="shared" si="1"/>
        <v>-</v>
      </c>
    </row>
    <row r="12" spans="1:7" ht="23.25" x14ac:dyDescent="0.35">
      <c r="B12" s="44" t="s">
        <v>449</v>
      </c>
      <c r="F12" s="45" t="s">
        <v>467</v>
      </c>
    </row>
  </sheetData>
  <mergeCells count="1">
    <mergeCell ref="A1:F1"/>
  </mergeCells>
  <conditionalFormatting sqref="G3:G10">
    <cfRule type="expression" dxfId="76" priority="3">
      <formula>IF(E3&gt;3,"Flagged for Action",IF(E3&gt;=1, "Adequately Addressed","-"))</formula>
    </cfRule>
    <cfRule type="expression" priority="4">
      <formula>IF(E3&gt;3,"Flagged for Action",IF(E3&gt;=1, "Adequately Addressed","-"))</formula>
    </cfRule>
    <cfRule type="colorScale" priority="5">
      <colorScale>
        <cfvo type="num" val="1"/>
        <cfvo type="num" val="3"/>
        <cfvo type="num" val="5"/>
        <color rgb="FF92D050"/>
        <color rgb="FFFFEB84"/>
        <color rgb="FFFF0000"/>
      </colorScale>
    </cfRule>
    <cfRule type="colorScale" priority="6">
      <colorScale>
        <cfvo type="num" val="1"/>
        <cfvo type="num" val="5"/>
        <color rgb="FF92D050"/>
        <color rgb="FFFF0000"/>
      </colorScale>
    </cfRule>
    <cfRule type="colorScale" priority="7">
      <colorScale>
        <cfvo type="num" val="1"/>
        <cfvo type="num" val="5"/>
        <color rgb="FF92D050"/>
        <color rgb="FFFF0000"/>
      </colorScale>
    </cfRule>
  </conditionalFormatting>
  <conditionalFormatting sqref="E3:E10">
    <cfRule type="colorScale" priority="2">
      <colorScale>
        <cfvo type="num" val="1"/>
        <cfvo type="num" val="3"/>
        <cfvo type="num" val="5"/>
        <color rgb="FF92D050"/>
        <color rgb="FFFFEB84"/>
        <color rgb="FFFF0000"/>
      </colorScale>
    </cfRule>
  </conditionalFormatting>
  <conditionalFormatting sqref="G3:G10">
    <cfRule type="expression" dxfId="75" priority="1">
      <formula>COUNTIF(G3,"Flagged for Action")</formula>
    </cfRule>
  </conditionalFormatting>
  <hyperlinks>
    <hyperlink ref="B12" location="Homepage!A1" display="Homepage"/>
    <hyperlink ref="F12" location="'P7'!A1" display="Next Sheet"/>
    <hyperlink ref="G1" location="Homepage!A1" display="Homepage"/>
  </hyperlinks>
  <pageMargins left="0.7" right="0.7" top="0.75" bottom="0.75" header="0.3" footer="0.3"/>
  <pageSetup paperSize="9" scale="8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'Data Validation '!$A$3:$A$5</xm:f>
          </x14:formula1>
          <xm:sqref>C9</xm:sqref>
        </x14:dataValidation>
        <x14:dataValidation type="list" allowBlank="1" showInputMessage="1" showErrorMessage="1">
          <x14:formula1>
            <xm:f>'Data Validation '!$H$18:$H$23</xm:f>
          </x14:formula1>
          <xm:sqref>C6 C8 C10</xm:sqref>
        </x14:dataValidation>
        <x14:dataValidation type="list" allowBlank="1" showInputMessage="1" showErrorMessage="1">
          <x14:formula1>
            <xm:f>'Data Validation '!$A$3:$A$5</xm:f>
          </x14:formula1>
          <xm:sqref>C3:C5 C7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G14"/>
  <sheetViews>
    <sheetView zoomScale="85" zoomScaleNormal="85" workbookViewId="0">
      <selection activeCell="L3" sqref="L3"/>
    </sheetView>
  </sheetViews>
  <sheetFormatPr defaultRowHeight="15" x14ac:dyDescent="0.25"/>
  <cols>
    <col min="1" max="1" width="6.5703125" style="43" bestFit="1" customWidth="1"/>
    <col min="2" max="2" width="53.42578125" style="41" customWidth="1"/>
    <col min="3" max="3" width="23.85546875" style="41" bestFit="1" customWidth="1"/>
    <col min="4" max="4" width="19.140625" style="41" customWidth="1"/>
    <col min="5" max="5" width="10" style="41" customWidth="1"/>
    <col min="6" max="6" width="18.7109375" style="41" bestFit="1" customWidth="1"/>
    <col min="7" max="7" width="18.42578125" style="41" customWidth="1"/>
    <col min="8" max="16384" width="9.140625" style="41"/>
  </cols>
  <sheetData>
    <row r="1" spans="1:7" ht="72.75" customHeight="1" x14ac:dyDescent="0.25">
      <c r="A1" s="117" t="s">
        <v>536</v>
      </c>
      <c r="B1" s="118"/>
      <c r="C1" s="118"/>
      <c r="D1" s="118"/>
      <c r="E1" s="118"/>
      <c r="F1" s="118"/>
      <c r="G1" s="32" t="s">
        <v>449</v>
      </c>
    </row>
    <row r="2" spans="1:7" s="42" customFormat="1" ht="122.25" x14ac:dyDescent="0.25">
      <c r="A2" s="99" t="s">
        <v>266</v>
      </c>
      <c r="B2" s="99" t="s">
        <v>110</v>
      </c>
      <c r="C2" s="99" t="s">
        <v>486</v>
      </c>
      <c r="D2" s="99" t="s">
        <v>484</v>
      </c>
      <c r="E2" s="99" t="s">
        <v>483</v>
      </c>
      <c r="F2" s="99" t="s">
        <v>433</v>
      </c>
      <c r="G2" s="99" t="s">
        <v>488</v>
      </c>
    </row>
    <row r="3" spans="1:7" ht="30" x14ac:dyDescent="0.25">
      <c r="A3" s="102">
        <v>1</v>
      </c>
      <c r="B3" s="101" t="s">
        <v>112</v>
      </c>
      <c r="C3" s="38" t="s">
        <v>359</v>
      </c>
      <c r="D3" s="85">
        <f>IF(C3="No","5", IF(C3="Yes","1", ))</f>
        <v>0</v>
      </c>
      <c r="E3" s="86">
        <f>VALUE(D3)</f>
        <v>0</v>
      </c>
      <c r="F3" s="35"/>
      <c r="G3" s="82" t="str">
        <f>IF(E3&gt;3,"Flagged for Action",IF(E3&gt;=1, "Adequately Addressed","-"))</f>
        <v>-</v>
      </c>
    </row>
    <row r="4" spans="1:7" ht="15.75" x14ac:dyDescent="0.25">
      <c r="A4" s="102">
        <v>2</v>
      </c>
      <c r="B4" s="101" t="s">
        <v>506</v>
      </c>
      <c r="C4" s="38" t="s">
        <v>359</v>
      </c>
      <c r="D4" s="87" t="str">
        <f>IF(C4="Not Shared","5", IF(C4="FGDs","4", IF(C4="During PRA","3", IF(C4="through VDCs","2", IF(C4="Combination of 2 to 4","1", IF(C4="Not Applicable","0"))))))</f>
        <v>0</v>
      </c>
      <c r="E4" s="86">
        <f t="shared" ref="E4:E12" si="0">VALUE(D4)</f>
        <v>0</v>
      </c>
      <c r="F4" s="35"/>
      <c r="G4" s="82" t="str">
        <f t="shared" ref="G4:G12" si="1">IF(E4&gt;3,"Flagged for Action",IF(E4&gt;=1, "Adequately Addressed","-"))</f>
        <v>-</v>
      </c>
    </row>
    <row r="5" spans="1:7" ht="30" x14ac:dyDescent="0.25">
      <c r="A5" s="102">
        <v>3</v>
      </c>
      <c r="B5" s="101" t="s">
        <v>175</v>
      </c>
      <c r="C5" s="38" t="s">
        <v>359</v>
      </c>
      <c r="D5" s="85">
        <f>IF(C5="No","1", IF(C5="Yes","5", ))</f>
        <v>0</v>
      </c>
      <c r="E5" s="86">
        <f t="shared" si="0"/>
        <v>0</v>
      </c>
      <c r="F5" s="35"/>
      <c r="G5" s="82" t="str">
        <f t="shared" si="1"/>
        <v>-</v>
      </c>
    </row>
    <row r="6" spans="1:7" ht="30" x14ac:dyDescent="0.25">
      <c r="A6" s="102">
        <v>4</v>
      </c>
      <c r="B6" s="101" t="s">
        <v>82</v>
      </c>
      <c r="C6" s="46" t="s">
        <v>359</v>
      </c>
      <c r="D6" s="87" t="str">
        <f>IF(C6="Not Ensured","5", IF(C6="FGDs","4", IF(C6="During PRA","3", IF(C6="through VDCs","2", IF(C6="Combination of 2 to 4","1", IF(C6="Not Applicable","0"))))))</f>
        <v>0</v>
      </c>
      <c r="E6" s="86">
        <f t="shared" si="0"/>
        <v>0</v>
      </c>
      <c r="F6" s="35"/>
      <c r="G6" s="82" t="str">
        <f t="shared" si="1"/>
        <v>-</v>
      </c>
    </row>
    <row r="7" spans="1:7" ht="15.75" x14ac:dyDescent="0.25">
      <c r="A7" s="102">
        <v>5</v>
      </c>
      <c r="B7" s="101" t="s">
        <v>83</v>
      </c>
      <c r="C7" s="38" t="s">
        <v>359</v>
      </c>
      <c r="D7" s="85">
        <f>IF(C7="No","5", IF(C7="Yes","1", ))</f>
        <v>0</v>
      </c>
      <c r="E7" s="86">
        <f t="shared" si="0"/>
        <v>0</v>
      </c>
      <c r="F7" s="35"/>
      <c r="G7" s="82" t="str">
        <f t="shared" si="1"/>
        <v>-</v>
      </c>
    </row>
    <row r="8" spans="1:7" ht="30" x14ac:dyDescent="0.25">
      <c r="A8" s="102">
        <v>6</v>
      </c>
      <c r="B8" s="101" t="s">
        <v>176</v>
      </c>
      <c r="C8" s="38" t="s">
        <v>359</v>
      </c>
      <c r="D8" s="87" t="str">
        <f>IF(C8="Not Ensured","5", IF(C8="At the time of planning","4", IF(C8="During project implementation","3", IF(C8="through VDC","2", IF(C8="Combination of 2 to 4","1", IF(C8="Not Applicable","0"))))))</f>
        <v>0</v>
      </c>
      <c r="E8" s="86">
        <f t="shared" si="0"/>
        <v>0</v>
      </c>
      <c r="F8" s="35"/>
      <c r="G8" s="82" t="str">
        <f t="shared" si="1"/>
        <v>-</v>
      </c>
    </row>
    <row r="9" spans="1:7" ht="30" x14ac:dyDescent="0.25">
      <c r="A9" s="102">
        <v>7</v>
      </c>
      <c r="B9" s="101" t="s">
        <v>84</v>
      </c>
      <c r="C9" s="38" t="s">
        <v>359</v>
      </c>
      <c r="D9" s="85">
        <f>IF(C9="No","1", IF(C9="Yes","5", ))</f>
        <v>0</v>
      </c>
      <c r="E9" s="86">
        <f t="shared" si="0"/>
        <v>0</v>
      </c>
      <c r="F9" s="35"/>
      <c r="G9" s="82" t="str">
        <f t="shared" si="1"/>
        <v>-</v>
      </c>
    </row>
    <row r="10" spans="1:7" ht="30" x14ac:dyDescent="0.25">
      <c r="A10" s="102">
        <v>8</v>
      </c>
      <c r="B10" s="101" t="s">
        <v>532</v>
      </c>
      <c r="C10" s="38" t="s">
        <v>359</v>
      </c>
      <c r="D10" s="87" t="str">
        <f>IF(C10="Not Ensured","5", IF(C10="FGDs","4", IF(C10="During PRA","3", IF(C10="through VDCs","2", IF(C10="Combination of 2 to 4","1", IF(C10="Not Applicable","0"))))))</f>
        <v>0</v>
      </c>
      <c r="E10" s="86">
        <f t="shared" si="0"/>
        <v>0</v>
      </c>
      <c r="F10" s="35"/>
      <c r="G10" s="82" t="str">
        <f t="shared" si="1"/>
        <v>-</v>
      </c>
    </row>
    <row r="11" spans="1:7" ht="30" x14ac:dyDescent="0.25">
      <c r="A11" s="102">
        <v>9</v>
      </c>
      <c r="B11" s="101" t="s">
        <v>533</v>
      </c>
      <c r="C11" s="34" t="s">
        <v>359</v>
      </c>
      <c r="D11" s="83" t="str">
        <f>IF(C11="0-20%","5", IF(C11="20-40%","4", IF(C11="40-60%","3", IF(C11="60-80%","2", IF(C11="&gt;80%","1",IF(C11="Not Applicable","0"))))))</f>
        <v>0</v>
      </c>
      <c r="E11" s="86">
        <f t="shared" si="0"/>
        <v>0</v>
      </c>
      <c r="F11" s="35"/>
      <c r="G11" s="82" t="str">
        <f t="shared" si="1"/>
        <v>-</v>
      </c>
    </row>
    <row r="12" spans="1:7" ht="15.75" x14ac:dyDescent="0.25">
      <c r="A12" s="102">
        <v>10</v>
      </c>
      <c r="B12" s="101" t="s">
        <v>143</v>
      </c>
      <c r="C12" s="38" t="s">
        <v>359</v>
      </c>
      <c r="D12" s="87" t="str">
        <f>IF(C12="Not Ensured","5", IF(C12="FGDs","4", IF(C12="During PRA","3", IF(C12="through VDCs","2", IF(C12="Combination of 2 to 4","1", IF(C12="Not Applicable","0"))))))</f>
        <v>0</v>
      </c>
      <c r="E12" s="86">
        <f t="shared" si="0"/>
        <v>0</v>
      </c>
      <c r="F12" s="35"/>
      <c r="G12" s="82" t="str">
        <f t="shared" si="1"/>
        <v>-</v>
      </c>
    </row>
    <row r="14" spans="1:7" ht="23.25" x14ac:dyDescent="0.35">
      <c r="B14" s="44" t="s">
        <v>449</v>
      </c>
      <c r="F14" s="45" t="s">
        <v>467</v>
      </c>
    </row>
  </sheetData>
  <mergeCells count="1">
    <mergeCell ref="A1:F1"/>
  </mergeCells>
  <conditionalFormatting sqref="B3:B12">
    <cfRule type="duplicateValues" dxfId="74" priority="99"/>
  </conditionalFormatting>
  <conditionalFormatting sqref="G3:G12">
    <cfRule type="expression" dxfId="73" priority="3">
      <formula>IF(E3&gt;3,"Flagged for Action",IF(E3&gt;=1, "Adequately Addressed","-"))</formula>
    </cfRule>
    <cfRule type="expression" priority="4">
      <formula>IF(E3&gt;3,"Flagged for Action",IF(E3&gt;=1, "Adequately Addressed","-"))</formula>
    </cfRule>
    <cfRule type="colorScale" priority="5">
      <colorScale>
        <cfvo type="num" val="1"/>
        <cfvo type="num" val="3"/>
        <cfvo type="num" val="5"/>
        <color rgb="FF92D050"/>
        <color rgb="FFFFEB84"/>
        <color rgb="FFFF0000"/>
      </colorScale>
    </cfRule>
    <cfRule type="colorScale" priority="6">
      <colorScale>
        <cfvo type="num" val="1"/>
        <cfvo type="num" val="5"/>
        <color rgb="FF92D050"/>
        <color rgb="FFFF0000"/>
      </colorScale>
    </cfRule>
    <cfRule type="colorScale" priority="7">
      <colorScale>
        <cfvo type="num" val="1"/>
        <cfvo type="num" val="5"/>
        <color rgb="FF92D050"/>
        <color rgb="FFFF0000"/>
      </colorScale>
    </cfRule>
  </conditionalFormatting>
  <conditionalFormatting sqref="E3:E12">
    <cfRule type="colorScale" priority="2">
      <colorScale>
        <cfvo type="num" val="1"/>
        <cfvo type="num" val="3"/>
        <cfvo type="num" val="5"/>
        <color rgb="FF92D050"/>
        <color rgb="FFFFEB84"/>
        <color rgb="FFFF0000"/>
      </colorScale>
    </cfRule>
  </conditionalFormatting>
  <conditionalFormatting sqref="G3:G12">
    <cfRule type="expression" dxfId="72" priority="1">
      <formula>COUNTIF(G3,"Flagged for Action")</formula>
    </cfRule>
  </conditionalFormatting>
  <hyperlinks>
    <hyperlink ref="B14" location="Homepage!A1" display="Homepage"/>
    <hyperlink ref="F14" location="'P8'!A1" display="Next Sheet"/>
    <hyperlink ref="G1" location="Homepage!A1" display="Homepage"/>
  </hyperlinks>
  <pageMargins left="0.7" right="0.7" top="0.75" bottom="0.75" header="0.3" footer="0.3"/>
  <pageSetup paperSize="9" scale="87"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'Data Validation '!$A$3:$A$5</xm:f>
          </x14:formula1>
          <xm:sqref>C9</xm:sqref>
        </x14:dataValidation>
        <x14:dataValidation type="list" allowBlank="1" showInputMessage="1" showErrorMessage="1">
          <x14:formula1>
            <xm:f>'Data Validation '!$H$18:$H$23</xm:f>
          </x14:formula1>
          <xm:sqref>C10 C12</xm:sqref>
        </x14:dataValidation>
        <x14:dataValidation type="list" allowBlank="1" showInputMessage="1" showErrorMessage="1">
          <x14:formula1>
            <xm:f>'Data Validation '!$D$18:$D$23</xm:f>
          </x14:formula1>
          <xm:sqref>C4</xm:sqref>
        </x14:dataValidation>
        <x14:dataValidation type="list" allowBlank="1" showInputMessage="1" showErrorMessage="1">
          <x14:formula1>
            <xm:f>'Data Validation '!$H$18:$H$23</xm:f>
          </x14:formula1>
          <xm:sqref>C6</xm:sqref>
        </x14:dataValidation>
        <x14:dataValidation type="list" allowBlank="1" showInputMessage="1" showErrorMessage="1">
          <x14:formula1>
            <xm:f>'Data Validation '!$A$3:$A$5</xm:f>
          </x14:formula1>
          <xm:sqref>C3 C7</xm:sqref>
        </x14:dataValidation>
        <x14:dataValidation type="list" allowBlank="1" showInputMessage="1" showErrorMessage="1">
          <x14:formula1>
            <xm:f>'Data Validation '!$A$3:$A$5</xm:f>
          </x14:formula1>
          <xm:sqref>C5</xm:sqref>
        </x14:dataValidation>
        <x14:dataValidation type="list" allowBlank="1" showInputMessage="1" showErrorMessage="1">
          <x14:formula1>
            <xm:f>'Data Validation '!$S$3:$S$8</xm:f>
          </x14:formula1>
          <xm:sqref>C8</xm:sqref>
        </x14:dataValidation>
        <x14:dataValidation type="list" allowBlank="1" showInputMessage="1" showErrorMessage="1">
          <x14:formula1>
            <xm:f>'Data Validation '!$B$10:$B$15</xm:f>
          </x14:formula1>
          <xm:sqref>C11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Homepage</vt:lpstr>
      <vt:lpstr>Master Risk Screening </vt:lpstr>
      <vt:lpstr>P1</vt:lpstr>
      <vt:lpstr>P2</vt:lpstr>
      <vt:lpstr>P3</vt:lpstr>
      <vt:lpstr>P4</vt:lpstr>
      <vt:lpstr>P5</vt:lpstr>
      <vt:lpstr>P6</vt:lpstr>
      <vt:lpstr>P7</vt:lpstr>
      <vt:lpstr>P8</vt:lpstr>
      <vt:lpstr>P9</vt:lpstr>
      <vt:lpstr>P10</vt:lpstr>
      <vt:lpstr>P11</vt:lpstr>
      <vt:lpstr>P12</vt:lpstr>
      <vt:lpstr>P13</vt:lpstr>
      <vt:lpstr>P14</vt:lpstr>
      <vt:lpstr>P15</vt:lpstr>
      <vt:lpstr>Master Risk Assmnt</vt:lpstr>
      <vt:lpstr>Data Validation </vt:lpstr>
      <vt:lpstr>'Master Risk Assmnt'!Print_Area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Samrat Mukherjee</dc:creator>
  <cp:lastModifiedBy>Dharmender Singh</cp:lastModifiedBy>
  <cp:lastPrinted>2019-01-09T11:24:05Z</cp:lastPrinted>
  <dcterms:created xsi:type="dcterms:W3CDTF">2018-05-16T06:34:18Z</dcterms:created>
  <dcterms:modified xsi:type="dcterms:W3CDTF">2019-04-25T12:38:35Z</dcterms:modified>
</cp:coreProperties>
</file>